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45" windowHeight="12975"/>
  </bookViews>
  <sheets>
    <sheet name="2026" sheetId="4" r:id="rId1"/>
  </sheets>
  <externalReferences>
    <externalReference r:id="rId2"/>
  </externalReferences>
  <definedNames>
    <definedName name="_x_f004">[1]options!$C$27</definedName>
    <definedName name="_xlnm.Print_Area" localSheetId="0">'2026'!$A$1:$G$118</definedName>
    <definedName name="_xlnm.Print_Titles" localSheetId="0">'2026'!$1:$2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70FB0B8B9E94853BA91818E6EBABB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372475" y="3035300"/>
          <a:ext cx="7962900" cy="78390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284779A439484FEBA413EC42883B223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372475" y="18961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AD85BCFC87AA49C3920825CA22BE1BD8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372475" y="207010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A23EC000D6264DA3A6753FC23308EDB5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039225" y="133985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8" name="ID_4407E5D221604B23A4C2AC727F7B6418" descr="0f85e496d4d6f096078dce77cdeceb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48750" y="1304925"/>
          <a:ext cx="7620000" cy="7632700"/>
        </a:xfrm>
        <a:prstGeom prst="rect">
          <a:avLst/>
        </a:prstGeom>
      </xdr:spPr>
    </xdr:pic>
  </etc:cellImage>
  <etc:cellImage>
    <xdr:pic>
      <xdr:nvPicPr>
        <xdr:cNvPr id="21" name="ID_D2B435F7E34341C980E4088CD94743FE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039225" y="7534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4" name="ID_FA217C9ABC7D4FDC954C1C8D1C95D05F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039225" y="7915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5" name="ID_9C029DE9021E45308B0B206CE6FB5C8A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039225" y="8042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6" name="ID_F84A7020ED1D49E19F6B12BBC8166CA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039225" y="8169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8" name="ID_8885AD4ED0BA43E09A61A0C97422432C" descr="截图_选择区域_202606040903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048750" y="82975450"/>
          <a:ext cx="7010400" cy="7019925"/>
        </a:xfrm>
        <a:prstGeom prst="rect">
          <a:avLst/>
        </a:prstGeom>
      </xdr:spPr>
    </xdr:pic>
  </etc:cellImage>
  <etc:cellImage>
    <xdr:pic>
      <xdr:nvPicPr>
        <xdr:cNvPr id="29" name="ID_140B1E513CDD496BA731E87635A2100A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039225" y="8423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0" name="ID_9C3BE170FDCB425CBC3C94BBF2B72C48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039225" y="8550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1" name="ID_20144521617C44059A2DD224A7B3B859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039225" y="8677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2" name="ID_5B413617F1584F938243F5B9AE3C33E4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039225" y="8804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33" name="ID_95B029446DF24EEC91963AEE8305DCF5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039225" y="89319100"/>
          <a:ext cx="7620000" cy="762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7" name="ID_6690F187C98F4959BC52B02915A344DF" descr="f18989c5966301fd6b99b5b02af58c07"/>
        <xdr:cNvPicPr>
          <a:picLocks noChangeAspect="1"/>
        </xdr:cNvPicPr>
      </xdr:nvPicPr>
      <xdr:blipFill>
        <a:blip r:embed="rId17"/>
        <a:srcRect l="125" t="9500" r="-125" b="375"/>
        <a:stretch>
          <a:fillRect/>
        </a:stretch>
      </xdr:blipFill>
      <xdr:spPr>
        <a:xfrm>
          <a:off x="9048750" y="91351100"/>
          <a:ext cx="7620000" cy="6892925"/>
        </a:xfrm>
        <a:prstGeom prst="rect">
          <a:avLst/>
        </a:prstGeom>
      </xdr:spPr>
    </xdr:pic>
  </etc:cellImage>
  <etc:cellImage>
    <xdr:pic>
      <xdr:nvPicPr>
        <xdr:cNvPr id="36" name="ID_8F503C9305EA48AE8BF6E55A7DBDB00F" descr="eecd61ac26424880aaf18a66fc6c5639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6640830"/>
        </a:xfrm>
        <a:prstGeom prst="rect">
          <a:avLst/>
        </a:prstGeom>
      </xdr:spPr>
    </xdr:pic>
  </etc:cellImage>
  <etc:cellImage>
    <xdr:pic>
      <xdr:nvPicPr>
        <xdr:cNvPr id="37" name="ID_57A02F8F2FB54D75B4AC39581E77C370" descr="23db67566dae8ca1e5db1993f4d0a20a"/>
        <xdr:cNvPicPr/>
      </xdr:nvPicPr>
      <xdr:blipFill>
        <a:blip r:embed="rId19"/>
        <a:stretch>
          <a:fillRect/>
        </a:stretch>
      </xdr:blipFill>
      <xdr:spPr>
        <a:xfrm>
          <a:off x="0" y="0"/>
          <a:ext cx="10058400" cy="9965690"/>
        </a:xfrm>
        <a:prstGeom prst="rect">
          <a:avLst/>
        </a:prstGeom>
      </xdr:spPr>
    </xdr:pic>
  </etc:cellImage>
  <etc:cellImage>
    <xdr:pic>
      <xdr:nvPicPr>
        <xdr:cNvPr id="38" name="ID_3FA7525A28AA4D86955BE2070ABD9D2F" descr="250d90e98a2b26c80819ef9d2df9e9f0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9928225"/>
        </a:xfrm>
        <a:prstGeom prst="rect">
          <a:avLst/>
        </a:prstGeom>
      </xdr:spPr>
    </xdr:pic>
  </etc:cellImage>
  <etc:cellImage>
    <xdr:pic>
      <xdr:nvPicPr>
        <xdr:cNvPr id="39" name="ID_E57A1C3D32C84C57A6079D668D9702F5" descr="a591cec4c66a19b37aeb57db244c58e2"/>
        <xdr:cNvPicPr/>
      </xdr:nvPicPr>
      <xdr:blipFill>
        <a:blip r:embed="rId21"/>
        <a:stretch>
          <a:fillRect/>
        </a:stretch>
      </xdr:blipFill>
      <xdr:spPr>
        <a:xfrm>
          <a:off x="0" y="0"/>
          <a:ext cx="5588000" cy="6578600"/>
        </a:xfrm>
        <a:prstGeom prst="rect">
          <a:avLst/>
        </a:prstGeom>
      </xdr:spPr>
    </xdr:pic>
  </etc:cellImage>
  <etc:cellImage>
    <xdr:pic>
      <xdr:nvPicPr>
        <xdr:cNvPr id="40" name="ID_1E875CD512A9406A858373A151001300" descr="3ef209b3c89d15970a50eed5b55f54e8"/>
        <xdr:cNvPicPr/>
      </xdr:nvPicPr>
      <xdr:blipFill>
        <a:blip r:embed="rId22"/>
        <a:stretch>
          <a:fillRect/>
        </a:stretch>
      </xdr:blipFill>
      <xdr:spPr>
        <a:xfrm>
          <a:off x="0" y="0"/>
          <a:ext cx="6610350" cy="7143750"/>
        </a:xfrm>
        <a:prstGeom prst="rect">
          <a:avLst/>
        </a:prstGeom>
      </xdr:spPr>
    </xdr:pic>
  </etc:cellImage>
  <etc:cellImage>
    <xdr:pic>
      <xdr:nvPicPr>
        <xdr:cNvPr id="41" name="ID_CF903B54C17E4EEF94A732F25FCE72C6" descr="32aef065ada5efe0c79c7d5ea92c39aa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048750" y="102771575"/>
          <a:ext cx="8854440" cy="10096500"/>
        </a:xfrm>
        <a:prstGeom prst="rect">
          <a:avLst/>
        </a:prstGeom>
      </xdr:spPr>
    </xdr:pic>
  </etc:cellImage>
  <etc:cellImage>
    <xdr:pic>
      <xdr:nvPicPr>
        <xdr:cNvPr id="42" name="ID_E2279E61A4EA4164B21ECB82C7001826" descr="fc27aaea7bd812161b801f025e2002a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048750" y="104416225"/>
          <a:ext cx="7524750" cy="7092950"/>
        </a:xfrm>
        <a:prstGeom prst="rect">
          <a:avLst/>
        </a:prstGeom>
      </xdr:spPr>
    </xdr:pic>
  </etc:cellImage>
  <etc:cellImage>
    <xdr:pic>
      <xdr:nvPicPr>
        <xdr:cNvPr id="43" name="ID_944EB465F7B845F4847000997FE0F997" descr="ef396801a58c4c67f8592aed64a9f3f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048750" y="106149775"/>
          <a:ext cx="9115425" cy="9191625"/>
        </a:xfrm>
        <a:prstGeom prst="rect">
          <a:avLst/>
        </a:prstGeom>
      </xdr:spPr>
    </xdr:pic>
  </etc:cellImage>
  <etc:cellImage>
    <xdr:pic>
      <xdr:nvPicPr>
        <xdr:cNvPr id="44" name="ID_54E93F5851BB43E4BB179B5A02410D88"/>
        <xdr:cNvPicPr>
          <a:picLocks noChangeAspect="1"/>
        </xdr:cNvPicPr>
      </xdr:nvPicPr>
      <xdr:blipFill>
        <a:blip r:embed="rId26"/>
        <a:srcRect t="10759" b="43858"/>
        <a:stretch>
          <a:fillRect/>
        </a:stretch>
      </xdr:blipFill>
      <xdr:spPr>
        <a:xfrm>
          <a:off x="5915025" y="52568475"/>
          <a:ext cx="9305925" cy="915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CA8A6929211F499CB4B0BB8A0D066DF8" descr="3b2b0546fa5ec266428ab087547e59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048750" y="109629575"/>
          <a:ext cx="7620000" cy="7651750"/>
        </a:xfrm>
        <a:prstGeom prst="rect">
          <a:avLst/>
        </a:prstGeom>
      </xdr:spPr>
    </xdr:pic>
  </etc:cellImage>
  <etc:cellImage>
    <xdr:pic>
      <xdr:nvPicPr>
        <xdr:cNvPr id="46" name="ID_56E6C33B2E8F42AF899FD27CCC7B187A" descr="336614f019f4456ea44dad9700095c4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048750" y="111369475"/>
          <a:ext cx="10058400" cy="10096500"/>
        </a:xfrm>
        <a:prstGeom prst="rect">
          <a:avLst/>
        </a:prstGeom>
      </xdr:spPr>
    </xdr:pic>
  </etc:cellImage>
  <etc:cellImage>
    <xdr:pic>
      <xdr:nvPicPr>
        <xdr:cNvPr id="47" name="ID_FF2AC72BC2D14CFD8150EDA5EB02D83F" descr="e4a0647096e06ea804a683110b8711e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048750" y="113109375"/>
          <a:ext cx="7620000" cy="7651750"/>
        </a:xfrm>
        <a:prstGeom prst="rect">
          <a:avLst/>
        </a:prstGeom>
      </xdr:spPr>
    </xdr:pic>
  </etc:cellImage>
  <etc:cellImage>
    <xdr:pic>
      <xdr:nvPicPr>
        <xdr:cNvPr id="48" name="ID_E24C38A664FB4CE089BFED4E6062EBCB" descr="微信图片_20260602161619_2083_13"/>
        <xdr:cNvPicPr>
          <a:picLocks noChangeAspect="1"/>
        </xdr:cNvPicPr>
      </xdr:nvPicPr>
      <xdr:blipFill>
        <a:blip r:embed="rId30"/>
        <a:srcRect l="9018" t="16576" r="9018" b="39005"/>
        <a:stretch>
          <a:fillRect/>
        </a:stretch>
      </xdr:blipFill>
      <xdr:spPr>
        <a:xfrm>
          <a:off x="9039225" y="114846100"/>
          <a:ext cx="1743075" cy="1613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45A77AFB16E1468CA5C8A5EAD67865FF" descr="e6803d333046709d91e9f18d0a23f14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048750" y="116589175"/>
          <a:ext cx="7620000" cy="7651750"/>
        </a:xfrm>
        <a:prstGeom prst="rect">
          <a:avLst/>
        </a:prstGeom>
      </xdr:spPr>
    </xdr:pic>
  </etc:cellImage>
  <etc:cellImage>
    <xdr:pic>
      <xdr:nvPicPr>
        <xdr:cNvPr id="5" name="ID_8307FB0E692C4AC0ADAE76095F2B0DFF" descr="托育托大-未命名-20250707-16233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239250" y="22066250"/>
          <a:ext cx="789305" cy="765810"/>
        </a:xfrm>
        <a:prstGeom prst="rect">
          <a:avLst/>
        </a:prstGeom>
      </xdr:spPr>
    </xdr:pic>
  </etc:cellImage>
  <etc:cellImage>
    <xdr:pic>
      <xdr:nvPicPr>
        <xdr:cNvPr id="19" name="ID_7048E518F8014795989A00115385CF9C" descr="托育托大-未命名-20250707-1623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039225" y="22847300"/>
          <a:ext cx="974090" cy="864870"/>
        </a:xfrm>
        <a:prstGeom prst="rect">
          <a:avLst/>
        </a:prstGeom>
      </xdr:spPr>
    </xdr:pic>
  </etc:cellImage>
  <etc:cellImage>
    <xdr:pic>
      <xdr:nvPicPr>
        <xdr:cNvPr id="35" name="ID_7747F92F6D2B452E87FA8369F5F5AB56" descr="托育托大-未命名-20250707-16233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039225" y="23736300"/>
          <a:ext cx="625475" cy="838835"/>
        </a:xfrm>
        <a:prstGeom prst="rect">
          <a:avLst/>
        </a:prstGeom>
      </xdr:spPr>
    </xdr:pic>
  </etc:cellImage>
  <etc:cellImage>
    <xdr:pic>
      <xdr:nvPicPr>
        <xdr:cNvPr id="51" name="ID_388C0055C90341B98AD9DD4BB47050E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039225" y="24625300"/>
          <a:ext cx="1070610" cy="793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AACF10A00B1F40C6A9DCF51D8A7B5BF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039225" y="25514300"/>
          <a:ext cx="659765" cy="662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627537BAE07847EBA2874628C4E0DF45" descr="cfff64278918bd3b26ab7de80f4694a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039225" y="26403300"/>
          <a:ext cx="775970" cy="565150"/>
        </a:xfrm>
        <a:prstGeom prst="rect">
          <a:avLst/>
        </a:prstGeom>
      </xdr:spPr>
    </xdr:pic>
  </etc:cellImage>
  <etc:cellImage>
    <xdr:pic>
      <xdr:nvPicPr>
        <xdr:cNvPr id="54" name="ID_410C68F258074EF2BB16D7741C13948B" descr="106e51f8a486905ee6baece1d7676b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039225" y="27292300"/>
          <a:ext cx="774065" cy="720725"/>
        </a:xfrm>
        <a:prstGeom prst="rect">
          <a:avLst/>
        </a:prstGeom>
      </xdr:spPr>
    </xdr:pic>
  </etc:cellImage>
  <etc:cellImage>
    <xdr:pic>
      <xdr:nvPicPr>
        <xdr:cNvPr id="55" name="ID_398530524D554373902009E5A6AFC229" descr="12a0f9d6cfc34021cf06167d33199e3a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077325" y="134283450"/>
          <a:ext cx="1530350" cy="1191260"/>
        </a:xfrm>
        <a:prstGeom prst="rect">
          <a:avLst/>
        </a:prstGeom>
      </xdr:spPr>
    </xdr:pic>
  </etc:cellImage>
  <etc:cellImage>
    <xdr:pic>
      <xdr:nvPicPr>
        <xdr:cNvPr id="82" name="ID_69D230F438C4454E98A7311ABF922ECB" descr="98cdb8c024fed9abb66292a134fa7f2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039225" y="132232400"/>
          <a:ext cx="1551940" cy="1197610"/>
        </a:xfrm>
        <a:prstGeom prst="rect">
          <a:avLst/>
        </a:prstGeom>
      </xdr:spPr>
    </xdr:pic>
  </etc:cellImage>
  <etc:cellImage>
    <xdr:pic>
      <xdr:nvPicPr>
        <xdr:cNvPr id="83" name="ID_857A0DC9A5A14AEB9359C2F5E77DD1FA" descr="3fc107f7fb84fb0616b589b0ff541eac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039225" y="130492500"/>
          <a:ext cx="1560830" cy="541655"/>
        </a:xfrm>
        <a:prstGeom prst="rect">
          <a:avLst/>
        </a:prstGeom>
      </xdr:spPr>
    </xdr:pic>
  </etc:cellImage>
  <etc:cellImage>
    <xdr:pic>
      <xdr:nvPicPr>
        <xdr:cNvPr id="56" name="ID_21392185F1784EEAA269EE557A1D3659" descr="c833fc9f912e645d2264e947593f848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210675" y="129320925"/>
          <a:ext cx="1559560" cy="694690"/>
        </a:xfrm>
        <a:prstGeom prst="rect">
          <a:avLst/>
        </a:prstGeom>
      </xdr:spPr>
    </xdr:pic>
  </etc:cellImage>
  <etc:cellImage>
    <xdr:pic>
      <xdr:nvPicPr>
        <xdr:cNvPr id="85" name="ID_5EA0C09706344A6A8D60F6EC012529A2" descr="f50788dd79a7215a7e22a1e6fc718d6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039225" y="127012700"/>
          <a:ext cx="1666240" cy="901065"/>
        </a:xfrm>
        <a:prstGeom prst="rect">
          <a:avLst/>
        </a:prstGeom>
      </xdr:spPr>
    </xdr:pic>
  </etc:cellImage>
  <etc:cellImage>
    <xdr:pic>
      <xdr:nvPicPr>
        <xdr:cNvPr id="86" name="ID_4061389A240943E5B9AAD5FFD22B58B6" descr="0fdc3cc5998223a5ee79a84a1454419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039225" y="125272800"/>
          <a:ext cx="1625600" cy="901700"/>
        </a:xfrm>
        <a:prstGeom prst="rect">
          <a:avLst/>
        </a:prstGeom>
      </xdr:spPr>
    </xdr:pic>
  </etc:cellImage>
  <etc:cellImage>
    <xdr:pic>
      <xdr:nvPicPr>
        <xdr:cNvPr id="87" name="ID_9C3A445DB3084FF091510052A31C6DC6" descr="8823c65ff15d6a5edb9b7ecad532b98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039225" y="123532900"/>
          <a:ext cx="1747520" cy="629920"/>
        </a:xfrm>
        <a:prstGeom prst="rect">
          <a:avLst/>
        </a:prstGeom>
      </xdr:spPr>
    </xdr:pic>
  </etc:cellImage>
  <etc:cellImage>
    <xdr:pic>
      <xdr:nvPicPr>
        <xdr:cNvPr id="88" name="ID_FC689C75A6E0494DA86622E54AD4439B" descr="a3e74d04bff864d92ed4218a1f989d2c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039225" y="121793000"/>
          <a:ext cx="1592580" cy="789940"/>
        </a:xfrm>
        <a:prstGeom prst="rect">
          <a:avLst/>
        </a:prstGeom>
      </xdr:spPr>
    </xdr:pic>
  </etc:cellImage>
  <etc:cellImage>
    <xdr:pic>
      <xdr:nvPicPr>
        <xdr:cNvPr id="89" name="ID_F2351C82FA0143A8BA5F150DA9E4FFC3" descr="518496adbfe00b39b4b5dad04380e1dc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039225" y="120053100"/>
          <a:ext cx="1892300" cy="771525"/>
        </a:xfrm>
        <a:prstGeom prst="rect">
          <a:avLst/>
        </a:prstGeom>
      </xdr:spPr>
    </xdr:pic>
  </etc:cellImage>
  <etc:cellImage>
    <xdr:pic>
      <xdr:nvPicPr>
        <xdr:cNvPr id="60" name="ID_0292575DC2B54E7FB9AAC9DB9718681E" descr="感统-U型支架"/>
        <xdr:cNvPicPr>
          <a:picLocks noChangeAspect="1"/>
        </xdr:cNvPicPr>
      </xdr:nvPicPr>
      <xdr:blipFill>
        <a:blip r:embed="rId48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052560" y="73656190"/>
          <a:ext cx="987425" cy="739140"/>
        </a:xfrm>
        <a:prstGeom prst="rect">
          <a:avLst/>
        </a:prstGeom>
      </xdr:spPr>
    </xdr:pic>
  </etc:cellImage>
  <etc:cellImage>
    <xdr:pic>
      <xdr:nvPicPr>
        <xdr:cNvPr id="59" name="ID_1FE470A6C3B44A9589949652F0DA4C85" descr="感统-拱形平衡木"/>
        <xdr:cNvPicPr>
          <a:picLocks noChangeAspect="1"/>
        </xdr:cNvPicPr>
      </xdr:nvPicPr>
      <xdr:blipFill>
        <a:blip r:embed="rId49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224645" y="72751315"/>
          <a:ext cx="888365" cy="666115"/>
        </a:xfrm>
        <a:prstGeom prst="rect">
          <a:avLst/>
        </a:prstGeom>
      </xdr:spPr>
    </xdr:pic>
  </etc:cellImage>
  <etc:cellImage>
    <xdr:pic>
      <xdr:nvPicPr>
        <xdr:cNvPr id="57" name="ID_B115514FA52D4D109720BF0389E87948" descr="感统-圆环"/>
        <xdr:cNvPicPr>
          <a:picLocks noChangeAspect="1"/>
        </xdr:cNvPicPr>
      </xdr:nvPicPr>
      <xdr:blipFill>
        <a:blip r:embed="rId50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128760" y="71941690"/>
          <a:ext cx="875030" cy="655955"/>
        </a:xfrm>
        <a:prstGeom prst="rect">
          <a:avLst/>
        </a:prstGeom>
      </xdr:spPr>
    </xdr:pic>
  </etc:cellImage>
  <etc:cellImage>
    <xdr:pic>
      <xdr:nvPicPr>
        <xdr:cNvPr id="58" name="ID_0D3206BA4C69493E8B7BAB947E7AA355" descr="感统-半圆"/>
        <xdr:cNvPicPr>
          <a:picLocks noChangeAspect="1"/>
        </xdr:cNvPicPr>
      </xdr:nvPicPr>
      <xdr:blipFill>
        <a:blip r:embed="rId51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312275" y="71058405"/>
          <a:ext cx="737870" cy="551815"/>
        </a:xfrm>
        <a:prstGeom prst="rect">
          <a:avLst/>
        </a:prstGeom>
      </xdr:spPr>
    </xdr:pic>
  </etc:cellImage>
  <etc:cellImage>
    <xdr:pic>
      <xdr:nvPicPr>
        <xdr:cNvPr id="61" name="ID_66AD94DB2DEC4D909AE7E27817058DB5" descr="感统-圆台"/>
        <xdr:cNvPicPr>
          <a:picLocks noChangeAspect="1"/>
        </xdr:cNvPicPr>
      </xdr:nvPicPr>
      <xdr:blipFill>
        <a:blip r:embed="rId52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204960" y="70017640"/>
          <a:ext cx="873760" cy="655320"/>
        </a:xfrm>
        <a:prstGeom prst="rect">
          <a:avLst/>
        </a:prstGeom>
      </xdr:spPr>
    </xdr:pic>
  </etc:cellImage>
  <etc:cellImage>
    <xdr:pic>
      <xdr:nvPicPr>
        <xdr:cNvPr id="62" name="ID_F4ABD0A055D948118805E969D198D8B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062085" y="58501915"/>
          <a:ext cx="1181100" cy="676275"/>
        </a:xfrm>
        <a:prstGeom prst="rect">
          <a:avLst/>
        </a:prstGeom>
      </xdr:spPr>
    </xdr:pic>
  </etc:cellImage>
  <etc:cellImage>
    <xdr:pic>
      <xdr:nvPicPr>
        <xdr:cNvPr id="63" name="ID_78B867680CAD49129217A72F28FE8862" descr="托育托大-未命名-20250707-162348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211310" y="57534810"/>
          <a:ext cx="882650" cy="819785"/>
        </a:xfrm>
        <a:prstGeom prst="rect">
          <a:avLst/>
        </a:prstGeom>
      </xdr:spPr>
    </xdr:pic>
  </etc:cellImage>
  <etc:cellImage>
    <xdr:pic>
      <xdr:nvPicPr>
        <xdr:cNvPr id="64" name="ID_EB58EF162CE249D881F7C77B4DA4E872" descr="托育托大-未命名-20250707-16233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039225" y="45871765"/>
          <a:ext cx="1226820" cy="866775"/>
        </a:xfrm>
        <a:prstGeom prst="rect">
          <a:avLst/>
        </a:prstGeom>
      </xdr:spPr>
    </xdr:pic>
  </etc:cellImage>
  <etc:cellImage>
    <xdr:pic>
      <xdr:nvPicPr>
        <xdr:cNvPr id="65" name="ID_DF14B75E628A4A5DB473C8771728BF91" descr="托育托大-未命名-20250707-16233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165590" y="46767750"/>
          <a:ext cx="974090" cy="864870"/>
        </a:xfrm>
        <a:prstGeom prst="rect">
          <a:avLst/>
        </a:prstGeom>
      </xdr:spPr>
    </xdr:pic>
  </etc:cellImage>
  <etc:cellImage>
    <xdr:pic>
      <xdr:nvPicPr>
        <xdr:cNvPr id="66" name="ID_7EB64EC4FBD3453193F442FC3A43811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362440" y="60340240"/>
          <a:ext cx="580390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CA49088C396E40B8800739BE6819170B" descr="bb2b567b2527f2825e22b0efecc7520"/>
        <xdr:cNvPicPr>
          <a:picLocks noChangeAspect="1"/>
        </xdr:cNvPicPr>
      </xdr:nvPicPr>
      <xdr:blipFill>
        <a:blip r:embed="rId57">
          <a:clrChange>
            <a:clrFrom>
              <a:srgbClr val="B2AA9F">
                <a:alpha val="100000"/>
              </a:srgbClr>
            </a:clrFrom>
            <a:clrTo>
              <a:srgbClr val="B2AA9F">
                <a:alpha val="100000"/>
                <a:alpha val="0"/>
              </a:srgbClr>
            </a:clrTo>
          </a:clrChange>
          <a:lum bright="18000" contrast="12000"/>
        </a:blip>
        <a:srcRect/>
        <a:stretch>
          <a:fillRect/>
        </a:stretch>
      </xdr:blipFill>
      <xdr:spPr>
        <a:xfrm>
          <a:off x="9305290" y="59423300"/>
          <a:ext cx="694055" cy="623570"/>
        </a:xfrm>
        <a:prstGeom prst="rect">
          <a:avLst/>
        </a:prstGeom>
        <a:ln>
          <a:noFill/>
        </a:ln>
      </xdr:spPr>
    </xdr:pic>
  </etc:cellImage>
  <etc:cellImage>
    <xdr:pic>
      <xdr:nvPicPr>
        <xdr:cNvPr id="68" name="ID_9F0077B3BCC54DA890B31BE62A88FDF2" descr="托育托大-未命名-20250707-162339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060180" y="36977955"/>
          <a:ext cx="1087755" cy="857250"/>
        </a:xfrm>
        <a:prstGeom prst="rect">
          <a:avLst/>
        </a:prstGeom>
      </xdr:spPr>
    </xdr:pic>
  </etc:cellImage>
  <etc:cellImage>
    <xdr:pic>
      <xdr:nvPicPr>
        <xdr:cNvPr id="69" name="ID_0F4C4A13CB754B72BDE68792B8537897" descr="4cc6c3885b11111714f4001bdfca1d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243060" y="62110620"/>
          <a:ext cx="819150" cy="621030"/>
        </a:xfrm>
        <a:prstGeom prst="rect">
          <a:avLst/>
        </a:prstGeom>
      </xdr:spPr>
    </xdr:pic>
  </etc:cellImage>
  <etc:cellImage>
    <xdr:pic>
      <xdr:nvPicPr>
        <xdr:cNvPr id="70" name="ID_99E356BB7B094ECF9150010993FDF8AD" descr="5a335ade6a15d4ffdf8ac68a6ce0489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9235440" y="43309540"/>
          <a:ext cx="737870" cy="737870"/>
        </a:xfrm>
        <a:prstGeom prst="rect">
          <a:avLst/>
        </a:prstGeom>
      </xdr:spPr>
    </xdr:pic>
  </etc:cellImage>
  <etc:cellImage>
    <xdr:pic>
      <xdr:nvPicPr>
        <xdr:cNvPr id="71" name="ID_55CEAB0271F14E4F88ED7E5364B379C2" descr="03ccd49f96755bfb8ba91ff75965903"/>
        <xdr:cNvPicPr>
          <a:picLocks noChangeAspect="1"/>
        </xdr:cNvPicPr>
      </xdr:nvPicPr>
      <xdr:blipFill>
        <a:blip r:embed="rId61"/>
        <a:srcRect/>
        <a:stretch>
          <a:fillRect/>
        </a:stretch>
      </xdr:blipFill>
      <xdr:spPr>
        <a:xfrm>
          <a:off x="9302115" y="38937565"/>
          <a:ext cx="603885" cy="528320"/>
        </a:xfrm>
        <a:prstGeom prst="rect">
          <a:avLst/>
        </a:prstGeom>
      </xdr:spPr>
    </xdr:pic>
  </etc:cellImage>
  <etc:cellImage>
    <xdr:pic>
      <xdr:nvPicPr>
        <xdr:cNvPr id="72" name="ID_882B33F2DD0343A5BF9936C01A41FFFE" descr="330a744fea9c659f6c4436d4d4107b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262745" y="64733170"/>
          <a:ext cx="779145" cy="748030"/>
        </a:xfrm>
        <a:prstGeom prst="rect">
          <a:avLst/>
        </a:prstGeom>
      </xdr:spPr>
    </xdr:pic>
  </etc:cellImage>
  <etc:cellImage>
    <xdr:pic>
      <xdr:nvPicPr>
        <xdr:cNvPr id="73" name="ID_A3E6079745B840EDB9863DFF2D019BFB" descr="32bcecca73a881a1308e35dafe84d2b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9287510" y="37959665"/>
          <a:ext cx="633095" cy="693420"/>
        </a:xfrm>
        <a:prstGeom prst="rect">
          <a:avLst/>
        </a:prstGeom>
      </xdr:spPr>
    </xdr:pic>
  </etc:cellImage>
  <etc:cellImage>
    <xdr:pic>
      <xdr:nvPicPr>
        <xdr:cNvPr id="74" name="ID_36C5CD55A55F4CAF8F39472834AABE6B" descr="286c7710c79559ed65dd3da90b9e3ac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295130" y="62953900"/>
          <a:ext cx="715010" cy="725170"/>
        </a:xfrm>
        <a:prstGeom prst="rect">
          <a:avLst/>
        </a:prstGeom>
      </xdr:spPr>
    </xdr:pic>
  </etc:cellImage>
  <etc:cellImage>
    <xdr:pic>
      <xdr:nvPicPr>
        <xdr:cNvPr id="75" name="ID_3B5D7AAA904C42FFB8C023BF26FF49B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039225" y="34482405"/>
          <a:ext cx="942975" cy="581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9D76E172C2BF4506B3EB83F564B422C9" descr="edb9a77220a9e38359c2e4e27de5d3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107805" y="33585150"/>
          <a:ext cx="805815" cy="584200"/>
        </a:xfrm>
        <a:prstGeom prst="rect">
          <a:avLst/>
        </a:prstGeom>
      </xdr:spPr>
    </xdr:pic>
  </etc:cellImage>
  <etc:cellImage>
    <xdr:pic>
      <xdr:nvPicPr>
        <xdr:cNvPr id="77" name="ID_C34B10EE13674ED49A916699DF64ED94" descr="0e0b5f769b8151e72e62e8f0872ed6e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515475" y="67448430"/>
          <a:ext cx="273685" cy="690245"/>
        </a:xfrm>
        <a:prstGeom prst="rect">
          <a:avLst/>
        </a:prstGeom>
      </xdr:spPr>
    </xdr:pic>
  </etc:cellImage>
  <etc:cellImage>
    <xdr:pic>
      <xdr:nvPicPr>
        <xdr:cNvPr id="78" name="ID_F82C1BE7D7244DF798029F11A400B233" descr="539d09bccdc6f8aa7e980f49fbb7e5b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9062085" y="32639635"/>
          <a:ext cx="897255" cy="684530"/>
        </a:xfrm>
        <a:prstGeom prst="rect">
          <a:avLst/>
        </a:prstGeom>
      </xdr:spPr>
    </xdr:pic>
  </etc:cellImage>
  <etc:cellImage>
    <xdr:pic>
      <xdr:nvPicPr>
        <xdr:cNvPr id="79" name="ID_714CF58FEEC5474E9B6FD76E51DA8435" descr="12ead1bfbd6d50ba7256ca095be0566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187180" y="29972000"/>
          <a:ext cx="647700" cy="647700"/>
        </a:xfrm>
        <a:prstGeom prst="rect">
          <a:avLst/>
        </a:prstGeom>
      </xdr:spPr>
    </xdr:pic>
  </etc:cellImage>
  <etc:cellImage>
    <xdr:pic>
      <xdr:nvPicPr>
        <xdr:cNvPr id="80" name="ID_D80E35470E234C85A88845C5A97E1F7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9101455" y="55861585"/>
          <a:ext cx="1101725" cy="584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5DF9FF7F838241A09075ED2923CF9017" descr="07942a390c1cbae625f2bc4d7817d0b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9084945" y="40691435"/>
          <a:ext cx="1038225" cy="601980"/>
        </a:xfrm>
        <a:prstGeom prst="rect">
          <a:avLst/>
        </a:prstGeom>
      </xdr:spPr>
    </xdr:pic>
  </etc:cellImage>
  <etc:cellImage>
    <xdr:pic>
      <xdr:nvPicPr>
        <xdr:cNvPr id="91" name="ID_83B87DB1E2AE4C758EB9DEB2D2C5E984" descr="3a74fdb635cccb52bebe6d010af4cdf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9293860" y="66528950"/>
          <a:ext cx="717550" cy="737870"/>
        </a:xfrm>
        <a:prstGeom prst="rect">
          <a:avLst/>
        </a:prstGeom>
      </xdr:spPr>
    </xdr:pic>
  </etc:cellImage>
  <etc:cellImage>
    <xdr:pic>
      <xdr:nvPicPr>
        <xdr:cNvPr id="92" name="ID_BEE29F54E79B4036B50E40F43D39D7E0" descr="C:/Users/Administrator/AppData/Local/Temp/picturecompress_20220115153507/output_32.jpgoutput_3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87180" y="29076650"/>
          <a:ext cx="647700" cy="647700"/>
        </a:xfrm>
        <a:prstGeom prst="rect">
          <a:avLst/>
        </a:prstGeom>
      </xdr:spPr>
    </xdr:pic>
  </etc:cellImage>
  <etc:cellImage>
    <xdr:pic>
      <xdr:nvPicPr>
        <xdr:cNvPr id="93" name="ID_9A1DE4E99BCA4ACEBB2C76906E0C7E0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100820" y="55004335"/>
          <a:ext cx="1103630" cy="508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2ECECA418D004CBAAFAD8C761D1C1B2C" descr="54e9cb84357b80b914828f5c65bb115"/>
        <xdr:cNvPicPr>
          <a:picLocks noChangeAspect="1"/>
        </xdr:cNvPicPr>
      </xdr:nvPicPr>
      <xdr:blipFill>
        <a:blip r:embed="rId75"/>
        <a:srcRect/>
        <a:stretch>
          <a:fillRect/>
        </a:stretch>
      </xdr:blipFill>
      <xdr:spPr>
        <a:xfrm>
          <a:off x="9291955" y="39831010"/>
          <a:ext cx="624205" cy="532765"/>
        </a:xfrm>
        <a:prstGeom prst="rect">
          <a:avLst/>
        </a:prstGeom>
      </xdr:spPr>
    </xdr:pic>
  </etc:cellImage>
  <etc:cellImage>
    <xdr:pic>
      <xdr:nvPicPr>
        <xdr:cNvPr id="95" name="ID_7973099C2A8B45289F46C992D5CABE9C" descr="c33730323c246b6a902121541ca7009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282430" y="65620265"/>
          <a:ext cx="740410" cy="764540"/>
        </a:xfrm>
        <a:prstGeom prst="rect">
          <a:avLst/>
        </a:prstGeom>
      </xdr:spPr>
    </xdr:pic>
  </etc:cellImage>
  <etc:cellImage>
    <xdr:pic>
      <xdr:nvPicPr>
        <xdr:cNvPr id="96" name="ID_8E0107B3B06445BCA8D13B172B1ED0D3" descr="C:/Users/Administrator/AppData/Local/Temp/picturecompress_20220115153507/output_23.jpgoutput_23"/>
        <xdr:cNvPicPr>
          <a:picLocks noChangeAspect="1"/>
        </xdr:cNvPicPr>
      </xdr:nvPicPr>
      <xdr:blipFill>
        <a:blip r:embed="rId77"/>
        <a:srcRect/>
        <a:stretch>
          <a:fillRect/>
        </a:stretch>
      </xdr:blipFill>
      <xdr:spPr>
        <a:xfrm>
          <a:off x="9187180" y="28181300"/>
          <a:ext cx="647700" cy="647700"/>
        </a:xfrm>
        <a:prstGeom prst="rect">
          <a:avLst/>
        </a:prstGeom>
      </xdr:spPr>
    </xdr:pic>
  </etc:cellImage>
  <etc:cellImage>
    <xdr:pic>
      <xdr:nvPicPr>
        <xdr:cNvPr id="97" name="ID_62C61E3C17FB4CAEBB504A9C9F1DAE49" descr="5cbe59937db47e0c544811121b03a6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271000" y="54028975"/>
          <a:ext cx="763270" cy="668655"/>
        </a:xfrm>
        <a:prstGeom prst="rect">
          <a:avLst/>
        </a:prstGeom>
      </xdr:spPr>
    </xdr:pic>
  </etc:cellImage>
  <etc:cellImage>
    <xdr:pic>
      <xdr:nvPicPr>
        <xdr:cNvPr id="98" name="ID_5B62DFE9932A46C7AE7C752C1DDBDB1E" descr="2316ed593ca58dda344c736ca032b6d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215120" y="63868300"/>
          <a:ext cx="874395" cy="687070"/>
        </a:xfrm>
        <a:prstGeom prst="rect">
          <a:avLst/>
        </a:prstGeom>
      </xdr:spPr>
    </xdr:pic>
  </etc:cellImage>
  <etc:cellImage>
    <xdr:pic>
      <xdr:nvPicPr>
        <xdr:cNvPr id="99" name="ID_E5586EE0D82C48BA82A96EEEEC7EE841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309100" y="61172090"/>
          <a:ext cx="687070" cy="7073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0" name="ID_AD1DADE8571B4AA4A688086BE9952367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9295130" y="49528095"/>
          <a:ext cx="714375" cy="7169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C18DE3C0DDFA47F085C1E9E39A11982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9224645" y="50523775"/>
          <a:ext cx="855980" cy="51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EEC1FB2038B245C9B0BA6F8B00BDA3B0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9295765" y="51345465"/>
          <a:ext cx="713740" cy="6629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C228B53732A145E5BB8B05AA0D325B35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9090660" y="52200810"/>
          <a:ext cx="1123950" cy="74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079894D37A71427489AEA178E430A23B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9131935" y="53251735"/>
          <a:ext cx="1041400" cy="431800"/>
        </a:xfrm>
        <a:prstGeom prst="rect">
          <a:avLst/>
        </a:prstGeom>
      </xdr:spPr>
    </xdr:pic>
  </etc:cellImage>
  <etc:cellImage>
    <xdr:pic>
      <xdr:nvPicPr>
        <xdr:cNvPr id="105" name="ID_74B67BA2D88848DABA74EEF4D01FE9CC" descr="ce131d522d028816bf08af14d576ada6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9080500" y="136270365"/>
          <a:ext cx="1300480" cy="885825"/>
        </a:xfrm>
        <a:prstGeom prst="rect">
          <a:avLst/>
        </a:prstGeom>
      </xdr:spPr>
    </xdr:pic>
  </etc:cellImage>
  <etc:cellImage>
    <xdr:pic>
      <xdr:nvPicPr>
        <xdr:cNvPr id="106" name="ID_C6CA82B32FC74627A73B2B7A43AB7AA4" descr="4a580aada642e557be69e22172c4a98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156700" y="56706770"/>
          <a:ext cx="991235" cy="685165"/>
        </a:xfrm>
        <a:prstGeom prst="rect">
          <a:avLst/>
        </a:prstGeom>
      </xdr:spPr>
    </xdr:pic>
  </etc:cellImage>
  <etc:cellImage>
    <xdr:pic>
      <xdr:nvPicPr>
        <xdr:cNvPr id="109" name="ID_C19AEA205B8F4F0B888B85A7F90BF223" descr="bb962a32f9a2eec2f6ac733d77b17e2f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9039225" y="118313200"/>
          <a:ext cx="3188970" cy="1080135"/>
        </a:xfrm>
        <a:prstGeom prst="rect">
          <a:avLst/>
        </a:prstGeom>
      </xdr:spPr>
    </xdr:pic>
  </etc:cellImage>
  <etc:cellImage>
    <xdr:pic>
      <xdr:nvPicPr>
        <xdr:cNvPr id="84" name="ID_876BA42399444E16906CDD114B599F27" descr="b038680718d5274abae6c8f1d6206ff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9498965" y="38344475"/>
          <a:ext cx="477520" cy="654685"/>
        </a:xfrm>
        <a:prstGeom prst="rect">
          <a:avLst/>
        </a:prstGeom>
      </xdr:spPr>
    </xdr:pic>
  </etc:cellImage>
  <etc:cellImage>
    <xdr:pic>
      <xdr:nvPicPr>
        <xdr:cNvPr id="107" name="ID_489251EE63EE4EAA98F3D0C2BCC55980" descr="托育托大-未命名-20250707-162329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9248775" y="40172005"/>
          <a:ext cx="901700" cy="857250"/>
        </a:xfrm>
        <a:prstGeom prst="rect">
          <a:avLst/>
        </a:prstGeom>
      </xdr:spPr>
    </xdr:pic>
  </etc:cellImage>
  <etc:cellImage>
    <xdr:pic>
      <xdr:nvPicPr>
        <xdr:cNvPr id="108" name="ID_A4BDE15BFB0E4A999F6D49FBE5C8EBF2" descr="微信图片_20241221083520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9222105" y="47836455"/>
          <a:ext cx="764540" cy="764540"/>
        </a:xfrm>
        <a:prstGeom prst="rect">
          <a:avLst/>
        </a:prstGeom>
      </xdr:spPr>
    </xdr:pic>
  </etc:cellImage>
  <etc:cellImage>
    <xdr:pic>
      <xdr:nvPicPr>
        <xdr:cNvPr id="110" name="ID_CB1241D14D23409FBBCE76A8AC6C803E" descr="9028a21862aa2b3f3e6fc21b2964433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039225" y="46951900"/>
          <a:ext cx="1013460" cy="703580"/>
        </a:xfrm>
        <a:prstGeom prst="rect">
          <a:avLst/>
        </a:prstGeom>
      </xdr:spPr>
    </xdr:pic>
  </etc:cellImage>
  <etc:cellImage>
    <xdr:pic>
      <xdr:nvPicPr>
        <xdr:cNvPr id="111" name="ID_AF5BA290328E40BBAC0E33E28E459F1D" descr="37812c0e024e533402105429266998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039225" y="50507900"/>
          <a:ext cx="684530" cy="777240"/>
        </a:xfrm>
        <a:prstGeom prst="rect">
          <a:avLst/>
        </a:prstGeom>
      </xdr:spPr>
    </xdr:pic>
  </etc:cellImage>
  <etc:cellImage>
    <xdr:pic>
      <xdr:nvPicPr>
        <xdr:cNvPr id="112" name="ID_3F25364DB58949F2A71EDB9B6C136394" descr="d46ff9b68b96abf6d5337edba50a3cf"/>
        <xdr:cNvPicPr>
          <a:picLocks noChangeAspect="1"/>
        </xdr:cNvPicPr>
      </xdr:nvPicPr>
      <xdr:blipFill>
        <a:blip r:embed="rId94"/>
        <a:srcRect/>
        <a:stretch>
          <a:fillRect/>
        </a:stretch>
      </xdr:blipFill>
      <xdr:spPr>
        <a:xfrm>
          <a:off x="9394825" y="49618900"/>
          <a:ext cx="515620" cy="662305"/>
        </a:xfrm>
        <a:prstGeom prst="rect">
          <a:avLst/>
        </a:prstGeom>
      </xdr:spPr>
    </xdr:pic>
  </etc:cellImage>
  <etc:cellImage>
    <xdr:pic>
      <xdr:nvPicPr>
        <xdr:cNvPr id="113" name="ID_81ED855549EC4310872610710EEAB60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135110" y="53180615"/>
          <a:ext cx="1034415" cy="701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B4309582EB804636B679A098BB1C1EDF" descr="微信图片_20241220154340"/>
        <xdr:cNvPicPr>
          <a:picLocks noChangeAspect="1"/>
        </xdr:cNvPicPr>
      </xdr:nvPicPr>
      <xdr:blipFill>
        <a:blip r:embed="rId96"/>
        <a:srcRect/>
        <a:stretch>
          <a:fillRect/>
        </a:stretch>
      </xdr:blipFill>
      <xdr:spPr>
        <a:xfrm>
          <a:off x="9665335" y="54161690"/>
          <a:ext cx="1002665" cy="822325"/>
        </a:xfrm>
        <a:prstGeom prst="rect">
          <a:avLst/>
        </a:prstGeom>
      </xdr:spPr>
    </xdr:pic>
  </etc:cellImage>
  <etc:cellImage>
    <xdr:pic>
      <xdr:nvPicPr>
        <xdr:cNvPr id="115" name="ID_A1599C3F831B47258D30B872CAFE88BD" descr="d4b4ca7a9d5370c114386f1b3be5676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9147175" y="32896175"/>
          <a:ext cx="727075" cy="680085"/>
        </a:xfrm>
        <a:prstGeom prst="rect">
          <a:avLst/>
        </a:prstGeom>
      </xdr:spPr>
    </xdr:pic>
  </etc:cellImage>
  <etc:cellImage>
    <xdr:pic>
      <xdr:nvPicPr>
        <xdr:cNvPr id="116" name="ID_B97963C418D4415689512725F88E468A" descr="de49757a5aa558e988495d964aa7adb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9398000" y="33850580"/>
          <a:ext cx="664210" cy="701040"/>
        </a:xfrm>
        <a:prstGeom prst="rect">
          <a:avLst/>
        </a:prstGeom>
      </xdr:spPr>
    </xdr:pic>
  </etc:cellImage>
  <etc:cellImage>
    <xdr:pic>
      <xdr:nvPicPr>
        <xdr:cNvPr id="118" name="ID_1617E87604B9464C9C4494D399FF7586" descr="感统-起伏波浪"/>
        <xdr:cNvPicPr>
          <a:picLocks noChangeAspect="1"/>
        </xdr:cNvPicPr>
      </xdr:nvPicPr>
      <xdr:blipFill>
        <a:blip r:embed="rId99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9015095" y="79605505"/>
          <a:ext cx="944880" cy="708660"/>
        </a:xfrm>
        <a:prstGeom prst="rect">
          <a:avLst/>
        </a:prstGeom>
      </xdr:spPr>
    </xdr:pic>
  </etc:cellImage>
  <etc:cellImage>
    <xdr:pic>
      <xdr:nvPicPr>
        <xdr:cNvPr id="119" name="ID_26E56EE40B51418FAAAA29F9C112C74E" descr="感统-长方踏步"/>
        <xdr:cNvPicPr>
          <a:picLocks noChangeAspect="1"/>
        </xdr:cNvPicPr>
      </xdr:nvPicPr>
      <xdr:blipFill>
        <a:blip r:embed="rId100">
          <a:clrChange>
            <a:clrFrom>
              <a:srgbClr val="F9F9F9">
                <a:alpha val="100000"/>
              </a:srgbClr>
            </a:clrFrom>
            <a:clrTo>
              <a:srgbClr val="F9F9F9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890635" y="80374490"/>
          <a:ext cx="1282700" cy="962025"/>
        </a:xfrm>
        <a:prstGeom prst="rect">
          <a:avLst/>
        </a:prstGeom>
      </xdr:spPr>
    </xdr:pic>
  </etc:cellImage>
  <etc:cellImage>
    <xdr:pic>
      <xdr:nvPicPr>
        <xdr:cNvPr id="81" name="ID_8379FC5DE7E3409A94CAF9DA7DC25DC3" descr="576a397bdc651649591ca31bd9fd27cd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5582920" y="7067550"/>
          <a:ext cx="1158875" cy="1162050"/>
        </a:xfrm>
        <a:prstGeom prst="rect">
          <a:avLst/>
        </a:prstGeom>
      </xdr:spPr>
    </xdr:pic>
  </etc:cellImage>
  <etc:cellImage>
    <xdr:pic>
      <xdr:nvPicPr>
        <xdr:cNvPr id="117" name="ID_CF7D732CB8ED42C68102AAC33B25EBCB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5631180" y="8413750"/>
          <a:ext cx="1169035" cy="9810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0" name="ID_B4B6CE73AE9842838497CB448DF712DD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5547995" y="10579100"/>
          <a:ext cx="1247775" cy="12477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1" name="ID_7B26B1CCBC0740DD89C979FE0E6BCE8C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5575935" y="12064365"/>
          <a:ext cx="1305560" cy="13055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2" name="ID_BB12AF13221B4DF49C4F12F3BAC8DACC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5395595" y="13509625"/>
          <a:ext cx="1466850" cy="14668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3" name="ID_2CC1D6C26CE94A7BBCA53F2452B577B5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5514975" y="4187825"/>
          <a:ext cx="1104900" cy="1104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4" name="ID_83399F6F5F644544A9C23B3AC76CF21D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5431790" y="5600065"/>
          <a:ext cx="1363980" cy="126746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5" name="ID_5D2EC318FFC84A598FAAB7D78F6D0E5F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5120640" y="17894300"/>
          <a:ext cx="1177925" cy="11049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6" name="ID_D3058955DAB54346ADB493C1843B74E8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5138420" y="19183350"/>
          <a:ext cx="1164590" cy="10858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8" name="ID_DB1118C2E6794D9D9DC0B1808F56793C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5081270" y="20320000"/>
          <a:ext cx="1028700" cy="10287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29" name="ID_86048469DB94439AA01F1DFE7FFAF80E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5095875" y="21558250"/>
          <a:ext cx="1162050" cy="11620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0" name="ID_2D442DC5A3A642ACB99202AA5608DBF2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5252720" y="87287100"/>
          <a:ext cx="942975" cy="9429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1" name="ID_DCB146E094224C9EB028A2B59A3A0E87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5157470" y="89477850"/>
          <a:ext cx="1038225" cy="10382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2" name="ID_5B49991F2A734DF4B1C363DC7292FC1B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166995" y="90630375"/>
          <a:ext cx="1028700" cy="10287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33" name="ID_F4A4394BB75C47F7B70E712D81010584" descr="f7e13f79c1cbd212fef86867fb6f0ae1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996180" y="104432100"/>
          <a:ext cx="1475740" cy="13239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<sst xmlns="http://schemas.openxmlformats.org/spreadsheetml/2006/main" count="355" uniqueCount="254">
  <si>
    <t>安徽省妇女联合会慰问儿童用品采购报价表</t>
  </si>
  <si>
    <t>序号</t>
  </si>
  <si>
    <t>名称</t>
  </si>
  <si>
    <t>数量</t>
  </si>
  <si>
    <t>单位</t>
  </si>
  <si>
    <t>供应商分项报价(元）</t>
  </si>
  <si>
    <t>图片</t>
  </si>
  <si>
    <t>规格参数</t>
  </si>
  <si>
    <t>磁力拼图积木</t>
  </si>
  <si>
    <t>套</t>
  </si>
  <si>
    <t>品牌：弥鹿；材质：积木粒E1级木质，纹理正面、纯色反面；包装片数116片，蓝色六边形×4,黄色六边形×4，蓝色梯形×6,黄色梯形×6,卡其色大平行四边形×4,橘色大平行四边形×4,红色菱形×4,红粉色相间正方形×6，波纹方形×8，浅粉扇形×6，浅绿色扇形×8，红白相间四边形×4，棕白相间大平行四边形×4,棕色菱形形×4,绿色直角三角形×10,紫色直角三角形×8,等边三角形×8,卡其色菱形×4,橙红相间菱形×4。出具厂家授权书、售后服务承诺函。</t>
  </si>
  <si>
    <t>阿基米德积木</t>
  </si>
  <si>
    <t>颜色与片数：共1000片，天蓝×100，橙红×100，暗红×100，深蓝×100，橙色×100，黄色×100，浅绿×100，原木色×200，青色×100；配件：含搭建说明书、手提袋；材质：天然进口松木（无毛刺、无异味，食品级水性漆上色，安全环保），单块尺寸：15cm×3.5cm×1.2cm；单块重量：约20G，重量均匀，拼搭稳定性强。</t>
  </si>
  <si>
    <t>沙包</t>
  </si>
  <si>
    <t>个</t>
  </si>
  <si>
    <t>尺寸：13cm×13cm正方体；卡通图案可写名字；外层面料：加厚纯棉帆布（耐磨耐摔、不易起球，表面按单位要求定制印卡通图案；内部填充：天然谷壳/荞麦壳（无异味、无粉尘，重量均匀）；单只重量：约150g；工艺：多道线锁边+对角加固缝制，防漏耐摔，反复投掷不易开裂。</t>
  </si>
  <si>
    <t>儿童投掷粘球靶</t>
  </si>
  <si>
    <t>整体尺寸：展开后约150cm×150cm，三角支架设计；靶盘直径：85cm；支架材质：加厚PP/ABS塑料拼接杆，环保、无毛刺、无异味，拼接牢固；靶盘面料：加厚魔术贴绒布，粘力强、不掉毛、耐反复投掷；粘球配置：标配25个魔术贴粘球，直径5.5cm；粘球材质：外层魔术贴+软海绵内芯，软质安全；需符合幼儿园安全规范和环保要求。</t>
  </si>
  <si>
    <t>海洋球</t>
  </si>
  <si>
    <t>组</t>
  </si>
  <si>
    <t>规格：100个/组，送网袋；尺寸：直径7～7.5cm，壁厚0.8mm；颜色：混合多色；材质：食品级PE加厚塑料，不含BPA；工艺：一体成型，光滑无毛刺，边缘无毛边；安全标准：符合 GB-6675《玩具安全》系列标准，可出具第三方检测报告，检测项目包含重金属迁移、机械物理性能等，无毒无异味。</t>
  </si>
  <si>
    <t>跳绳（跳皮筋）</t>
  </si>
  <si>
    <t>根</t>
  </si>
  <si>
    <t>尺寸：单根长10m、宽2cm、厚0.28cm；材质：天然乳胶+环保TPR混合胶料，无刺鼻异味，食品级环保原料，符合校园文体用品安全标准；工艺：结构一体压制无拼接，整根无断点；拉伸倍率：可拉至原长4.5～5倍长度，回弹迅速不松弛、久拉不永久变长；抗老化，低温不发硬，四季可用。</t>
  </si>
  <si>
    <t>篮球</t>
  </si>
  <si>
    <t>品牌：李宁/Lining；型号LBQK440-1；产品类型：室内室外通用篮球；产品规格：七号篮球(标准球)；产品材质：PU。</t>
  </si>
  <si>
    <t>沙水水池</t>
  </si>
  <si>
    <t>尺寸：直径2.3m×高度1.2m；池体面料：1.5mm厚PVC环保牛津布，防水防漏，可直接接触水体使用；支撑结构：3.0mm高强度不锈钢管支架，分布均匀，承重性强，不变形；底部材质：加厚防滑耐磨底布；环保要求：采用食品级/无毒环保材质，无异味，无有害化学物质析出；厂家包安装；需提供厂家PVC材质的第三方检测报告（含环保、力学性能）、产品合格证，确保符合相关安全标准。</t>
  </si>
  <si>
    <t>沙水池管道</t>
  </si>
  <si>
    <t>尺寸：外径95mm，壁厚5.0mm，单段长度145cm，支架高度可调节，25cm～90cm组合形式，模块化拼接设计，可自由组合成斜坡、交叉、高低错落等多种轨道，适配沙水池、户外沙池场景；主体管道材质：国标加厚PVC-U管，无毛刺、无异味，表面光滑不割手，符合GB-6675《玩具安全》及相关PVC管材环保标准；厂家包安装；需提供PVC管材的第三方检测报告（含环保、力学性能）、厂家售后服务承诺函。</t>
  </si>
  <si>
    <t>沙池天平</t>
  </si>
  <si>
    <t>品牌：雅辰家；尺寸：整体146cm×43cm×67cm，筛网直径130cm（双层设计，可同时筛分）；净重约8.5kg；材质：实木框架+加厚不锈钢筛网；结构稳定不倾倒；包装规格：定制加固木箱包装（需提供含安装工具+双语使用手册+安全检测报告复印件，厂家授权书，实木框架：采用北欧进口防腐松木，经过碳化、烘干、打磨三重工艺，含水率≤12%，不开裂、不变形，无甲醛、无异味，通过欧盟CE、美国ASTM双重安全检测，啃咬级安全。质保3年，有问题需要12小时内到达现场解决维修或者更换。</t>
  </si>
  <si>
    <t>沙滩城堡</t>
  </si>
  <si>
    <t>套装配置：方圆城堡16件套，圆形城堡桶（尺寸：20cm×20cm×21cm）1个、方形城堡桶（尺寸：20cm×20cm×22cm）1个、城堡墙（尺寸：25cm×12cm×11cm）2个，沙滩城堡×6，沙滩铲×5；沙滩耙×1；适配儿童手型设计，环保无异味，光滑无毛刺；需提供厂家商标授权书，质保3年，出具质检报告，品牌厂家盖公章。</t>
  </si>
  <si>
    <t>沙滩小推车</t>
  </si>
  <si>
    <t>尺寸：含手把整体长度75cm，翻斗长度40cm，手把离地高度40cm，不含手把高度32cm，宽度30cm；材质：碳钢车架，铁底盘，最大承重80KG；环保塑料车斗，可翻动；防滑塑胶扶手，防滑发泡轮胎，翻斗侧带工具铲卡口；环保无异味，光滑无毛刺；需提供厂家商标授权书，质保3年，出具质检报告，品牌厂家盖公章。</t>
  </si>
  <si>
    <t>造景玩具</t>
  </si>
  <si>
    <t>套装配置：沙滩四件套（13cm×9.5cm小水桶1个、19cm×7.5cm宽口沙铲1个、19cm×8cm圆头沙铲1个、15cm×6.5cm钉耙1个）×1，蜂窝煤球夹×1，沙滩恐龙爪×1，挖机爪×1；材质：加厚食品级材质，环保无异味；一体注塑，光滑圆润无毛刺；需提供厂家商标授权书，质保3年，出具质检报告，品牌厂家盖公章。</t>
  </si>
  <si>
    <t>儿童沙滩玩具</t>
  </si>
  <si>
    <t>套装配置：沙滩四件套（13cm×9.5cm小水桶1个、19cm×7.5cm宽口沙铲1个、19cm×8cm圆头沙铲1个、15cm×6.5cm钉耙1个）×1，砂石运送车（尺寸：24cm×12.5cm×16cm）×1；材质：加厚食品级材质，环保无异味；一体注塑，光滑圆润无毛刺；需提供厂家商标授权书，质保3年，出具质检报告，品牌厂家盖公章。</t>
  </si>
  <si>
    <t>沙滩蜂窝煤球机</t>
  </si>
  <si>
    <t>单支尺寸：8cm×8cm×20cm；材质：加厚食品级ABS材质，环保无异味，光滑无毛刺；需提供厂家商标授权书，质保3年，出具质检报告，品牌厂家盖公章。</t>
  </si>
  <si>
    <t>沙漏</t>
  </si>
  <si>
    <r>
      <rPr>
        <sz val="12"/>
        <color theme="1"/>
        <rFont val="宋体"/>
        <charset val="134"/>
        <scheme val="minor"/>
      </rPr>
      <t>尺寸：直径1</t>
    </r>
    <r>
      <rPr>
        <sz val="12"/>
        <color theme="1"/>
        <rFont val="Arial"/>
        <charset val="134"/>
      </rPr>
      <t>6cm</t>
    </r>
    <r>
      <rPr>
        <sz val="12"/>
        <color theme="1"/>
        <rFont val="宋体"/>
        <charset val="134"/>
        <scheme val="minor"/>
      </rPr>
      <t>，整体高度28-29</t>
    </r>
    <r>
      <rPr>
        <sz val="12"/>
        <color theme="1"/>
        <rFont val="Arial"/>
        <charset val="134"/>
      </rPr>
      <t>cm</t>
    </r>
    <r>
      <rPr>
        <sz val="12"/>
        <color theme="1"/>
        <rFont val="宋体"/>
        <charset val="134"/>
        <scheme val="minor"/>
      </rPr>
      <t>；加厚食品级材质，环保无异味，光滑无毛刺；需提供厂家商标授权书，质保3年，出具质检报告，品牌厂家盖公章。</t>
    </r>
  </si>
  <si>
    <t>娃娃悦美术材料柜</t>
  </si>
  <si>
    <t>品牌：娃娃悦；材质：橡胶木、PVC软包皮、填充棉、颗粒板；尺寸：73cm×42cm×60cm。1.主框架采用1.8cm厚、ENF级优质环保芯板橡胶木板，采用优质环保桦木纹三聚氰胺双贴面；2.材料柜上层设有插笔处和小型材料收纳格；下层设有晾画层及纸张收纳处；3.侧板设有软体包边，为幼儿加设双重防护，更安全；4.橡胶木坚固耐用，切面光滑，硬度、强度适中。各柜角及板边均参考相关标准要求，对所有的外露面、外漏角进行弧状倒角设计，避免锐角的产生，最大程度避免对幼儿的伤害，打磨光滑无毛刺结构稳固，不易倾倒；5.五金件选用环保材质，安全无毒。</t>
  </si>
  <si>
    <t>娃娃悦托育双层柜</t>
  </si>
  <si>
    <t>品牌：娃娃悦；材质：橡胶木、PVC软包皮、填充棉、颗粒板；尺寸：83cm×38cm×65cm。1.主框架采用1.8cm厚、ENF级优质环保芯板橡胶木板，采用优质环保桦木纹三聚氰胺双贴面橡胶木；2.侧板设有软体包边，为幼儿加设双重防护，更安全；3.边角安全防撞设计，各个柜角及板边均充分参考相关标准的要求，对所有的外露面、外漏角进行弧状倒角设计，避免锐角的产生，最大程度的避免幼儿磕碰伤害；4.五金件选用环保材质，安全无毒。</t>
  </si>
  <si>
    <t>娃娃悦托育拐角柜</t>
  </si>
  <si>
    <t>品牌：娃娃悦；材质：橡胶木、PVC软包皮、填充棉、颗粒板；尺寸：65cm×32cm×32cm。1.主框架采用1.8cm厚、ENF级优质环保芯板橡胶木板，采用优质环保桦木纹三聚氰胺双贴面橡胶木；2.侧板设有软体包边，为幼儿加设双重防护，更安全；3.边角安全防撞设计，各个柜角及板边均充分参考相关标准的要求，对所有的外露面、外漏角进行弧状倒角设计，避免锐角的产生，最大程度的避免幼儿磕碰伤害；4.五金件选用环保材质，安全无毒。</t>
  </si>
  <si>
    <t>娃娃悦蜡笔</t>
  </si>
  <si>
    <t>品牌：娃娃悦；材质：食品级蜡、进口树脂、有机色粉，外包装尺寸：22.5cm×16cm×2.3cm；规格：12色/一盒；易上色不脏手，安全色素，笔触细腻无粉削。</t>
  </si>
  <si>
    <t>娃娃悦高级无尘粉笔</t>
  </si>
  <si>
    <t>盒</t>
  </si>
  <si>
    <t>品牌：娃娃悦；材质：高级碳酸钙；外包装尺寸：7.5cm×11.5cm；规格：5支/盒；无尘粉笔，颗粒细，不扬尘，安全放心，圆形笔杆，握感更舒适，坚固笔身，不易断。</t>
  </si>
  <si>
    <t>娃娃悦水性马克笔</t>
  </si>
  <si>
    <t>品牌：娃娃悦；规格：12色/盒；不含酒精，沾水即化，速干不透墨，笔杆易握，0异味，环保安全可水洗。</t>
  </si>
  <si>
    <t>娃娃悦儿童白板笔</t>
  </si>
  <si>
    <t>品牌：娃娃悦；尺寸：9.5cm×1.5cm；规格：12色/盒，内含1个板擦；环保无异味，好擦洗，易打理。</t>
  </si>
  <si>
    <t>娃娃悦玉米粒</t>
  </si>
  <si>
    <t>包</t>
  </si>
  <si>
    <t>品牌：娃娃悦；材质：玉米淀粉、食用色素；规格：40g/包；沾湿就可以轻松做各种造型，发挥想象力提高幼儿对颜色的认知能力，用于创意美术使用。</t>
  </si>
  <si>
    <t>娃娃悦彩纸</t>
  </si>
  <si>
    <t>品牌：娃娃悦；材质：木浆；规格：A4；色彩稳定，还原纸张颜色，中性纸，不产生酸性气体，环保安全。</t>
  </si>
  <si>
    <t>娃娃悦素描纸</t>
  </si>
  <si>
    <t>品牌：娃娃悦；材质：木浆；规格：8K/160g；纸张中性无酸，防霉处理，不含荧光增白剂。耐擦画，可反复修改。</t>
  </si>
  <si>
    <t>娃娃悦手掌印泥</t>
  </si>
  <si>
    <t>品牌：娃娃悦；材质：塑料+印油；尺寸：直径24cm；环保材质、无异味。</t>
  </si>
  <si>
    <t>娃娃悦印染刷</t>
  </si>
  <si>
    <t>品牌：娃娃悦；材质：猪鬃、铝管、桦木杆；尺寸：11.5cm～12.5cm；规格：5支/套；甄选猪鬃笔头，桦木笔杆，握持舒适。</t>
  </si>
  <si>
    <t>娃娃悦板擦</t>
  </si>
  <si>
    <t>品牌：娃娃悦；材质：海绵；尺寸：11cm×5cm×2.2cm；擦动方便，拿取轻便，经久耐用。</t>
  </si>
  <si>
    <t>娃娃悦美术区地毯</t>
  </si>
  <si>
    <t>张</t>
  </si>
  <si>
    <t>品牌：娃娃悦；材质：仿羊绒；尺寸：205cm直径；密实线圈包边，使用寿命长，柔软舒适，点塑底面，牢固抓地。</t>
  </si>
  <si>
    <t>娃娃悦托育阅读桌</t>
  </si>
  <si>
    <t>品牌：娃娃悦；材质：橡胶木；尺寸：直径62cm，高度39cm。1.主框架采用1.5cm厚、ENF级优质环保芯板橡胶木板，采用优质环保桦木纹三聚氰胺双贴面；2.阅读桌为二合一桌体，桌面可操作，桌下可置物；3.橡胶木坚固耐用，切面光滑，硬度、强度适中；各柜角及板边均参考相关标准要求，对所有的外露面、外漏角进行弧状倒角设计，避免锐角产生，最大程度避免对幼儿的伤害，打磨光滑无毛刺结构稳固，不易倾倒；4.五金件选用环保材质，安全无毒。</t>
  </si>
  <si>
    <t>娃娃悦旋转书柜</t>
  </si>
  <si>
    <t>品牌：娃娃悦；材质：橡胶木；尺寸：直径46cm，高度65cm。1.主框架采用1.8cm厚、ENF级优质环保芯板橡胶木板，采用优质环保桦木纹三聚氰胺双贴面；2.书柜可360°旋转，上下两层共八个置书格，造型美观稳固；3.橡胶木坚固耐用，切面光滑，硬度、强度适中；各柜角及板边均参考相关标准要求，对所有的外露面、外漏角进行弧状倒角设计，避免锐角产生，最大程度避免对幼儿的伤害，打磨光滑无毛刺结构稳固，不易倾倒；4.旋转轴万向转盘，选用A3钢板制作，扎型冲压工艺，表面黑色烤漆，标准方形无误；五金件均选用环保材质，安全无毒。</t>
  </si>
  <si>
    <t>娃娃悦书语柜</t>
  </si>
  <si>
    <t>品牌：娃娃悦；材质：橡胶木、PVC软包皮、填充棉、颗粒板；尺寸：87cm×46cm×68cm。1.主框架采用1.5cm厚、ENF级优质环保芯板橡胶木板，采用优质环保桦木纹三聚氰胺双贴面；2.书语柜分为3块收纳组成，第一块为由高到矮的波浪式置书层，第二块为下方左侧双层置物格，第三块为可灵活移动的抽屉置物盒，造型更多样收纳功能更齐全；3.侧板设有软体包边，为幼儿加设双重防护，更安全；4.橡胶木坚固耐用，切面光滑，硬度、强度适中；各柜角及板边均参考相关标准要求，对所有的外露面、外漏角进行弧状倒角设计，避免锐角产生，最大程度避免对幼儿的伤害，打磨光滑无毛刺结构稳固，不易倾倒。5.五金件选用环保材质，安全无毒。</t>
  </si>
  <si>
    <t>娃娃悦双人沙发</t>
  </si>
  <si>
    <t>品牌：娃娃悦；材质：橡胶木、PVC软包皮、填充棉、颗粒板；尺寸：72cm×42cm×42cm。1.主框架采用2.0cm厚、ENF级优质环保芯板橡胶木板，采用优质环保桦木纹三聚氰胺双贴面；2.沙发软体全包设计，为幼儿加设双重防护，更安全；3.橡胶木坚固耐用，切面光滑，硬度、强度适中；各柜角及板边均参考相关标准要求，对所有的外露面、外漏角进行弧状倒角设计，避免锐角产生，最大程度避免对幼儿的伤害，打磨光滑无毛刺结构稳固，不易倾倒；4.五金件选用环保材质，安全无毒。</t>
  </si>
  <si>
    <t>娃娃悦花朵抱枕</t>
  </si>
  <si>
    <t>品牌：娃娃悦；材质：毛绒、PP棉；尺寸：35cm×35cm；细密毛绒面料，蓬松顺滑、轻盈、易打理，内里填充全新PP棉，填充均匀，不塌陷。</t>
  </si>
  <si>
    <t>娃娃悦南瓜抱枕</t>
  </si>
  <si>
    <t>品牌：娃娃悦；材质：毛绒、PP棉；尺寸：30cm；毛绒面料，触感舒适，填充饱满，不易变形。</t>
  </si>
  <si>
    <t>娃娃悦云朵抱枕</t>
  </si>
  <si>
    <t>品牌：娃娃悦；材质：绒布；尺寸：40cm×67cm；毛绒面料，蓬松饱满，柔软舒适，不易变形。</t>
  </si>
  <si>
    <t>娃娃悦发声书</t>
  </si>
  <si>
    <t>品牌：娃娃悦；材质：纸；尺寸：16.5cm×16.5cm；规格：3本/套；加厚覆膜，圆角设计，撕不烂，弄不脏，更耐用。</t>
  </si>
  <si>
    <t>娃娃悦布撕书</t>
  </si>
  <si>
    <t>品牌：娃娃悦；材质：聚酯纤维；外包装尺寸：33.5cm×22.5cm×4cm；规格：6本/套；严选布料纤维，采用环保染料，触感柔软，耐撕扯可水洗。</t>
  </si>
  <si>
    <t>娃娃悦好习惯绘本</t>
  </si>
  <si>
    <t>品牌：娃娃悦；材质：纸；尺寸：18.5cm×18.5cm；规格：10本/套；多工序打磨棱角，厚纸板，更安全。</t>
  </si>
  <si>
    <t>娃娃悦宝宝的脸</t>
  </si>
  <si>
    <t>本</t>
  </si>
  <si>
    <t>品牌：娃娃悦；材质：纸；尺寸：24K；多工序打磨棱角，厚纸板，更安全。</t>
  </si>
  <si>
    <t>娃娃悦蛋糕绒地毯</t>
  </si>
  <si>
    <t>品牌：娃娃悦；材质：蛋糕绒；尺寸：160cm×230cm；抗污耐脏，拒水绒面，一擦即净,加厚绒面，柔软亲肤，绒头牢固，结实耐用，点塑防滑底，防滑透气。</t>
  </si>
  <si>
    <t>娃娃悦趣味建构桌</t>
  </si>
  <si>
    <t>品牌：娃娃悦；材质：橡胶木；尺寸：60cm×58cm×50cm。1.主框架采用2.0cm厚、ENF级优质环保，芯板橡胶木板，采用优质环保桦木纹三聚氰胺双贴面橡胶木；2.边角安全防撞设计，各个柜角及板边均充分参考相关标准的要求，对所有的外露面、外漏角进行弧状倒角设计，避免锐角产生，最大程度的避免幼儿磕碰伤害；3.五金件选用环保材质，安全无毒；4.桌面四周高出，桌腿整板雕刻。</t>
  </si>
  <si>
    <t>娃娃悦托育单层柜</t>
  </si>
  <si>
    <t>品牌：娃娃悦；材质：橡胶木、PVC软包皮、填充棉、颗粒板；尺寸：81cm×35cm×40cm。1.主框架采用2.0cm厚、ENF级优质环保芯板橡胶木板，采用优质环保桦木纹三聚氰胺双贴面橡胶木；2.侧板设有软体包边，为幼儿加设双重防护，更安全；3.边角安全防撞设计，各个柜角及板边均充分参考相关标准的要求，对所有的外露面、外漏角进行弧状倒角设计，避免锐角产生，最大程度的避免幼儿磕碰伤害；4.五金件选用环保材质，安全无毒。</t>
  </si>
  <si>
    <t>品牌：娃娃悦；材质：橡胶木、PVC软包皮、填充棉、颗粒板；尺寸：81cm×35cm×60cm。1.主框架采用1.8cm厚、ENF级优质环保芯板橡胶木板，采用优质环保桦木纹三聚氰胺双贴面橡胶木；2.侧板设有软体包边，为幼儿加设双重防护，更安全；3.边角安全防撞设计，各个柜角及板边均充分参考相关标准的要求，对所有的外露面、外漏角进行弧状倒角设计，避免锐角产生，最大程度的避免幼儿磕碰伤害；4.五金件选用环保材质，安全无毒。</t>
  </si>
  <si>
    <t>娃娃悦磁力片46</t>
  </si>
  <si>
    <t>品牌：娃娃悦；材质：ABS材质；规格：数量46片；环保材质、强劲吸力、色彩鲜艳、防撞防摔、圆润光滑。</t>
  </si>
  <si>
    <t>娃娃悦管子积木</t>
  </si>
  <si>
    <t>品牌：娃娃悦；材质：ABS；尺寸：2cm—6.5cm；规格：136件/套；环保ABS材质，科学管道大尺寸，防止误吞，轻松拼插很顺滑，卡合牢固更安全，强韧耐摔，经久耐用，圆润光滑不伤手，打磨细致无毛刺。</t>
  </si>
  <si>
    <t>娃娃悦软胶拼插积木</t>
  </si>
  <si>
    <t>品牌：娃娃悦；材质：塑料；规格：65块/套；软胶质感，踩不烂摔不坏，缤纷色彩，可开水烫洗消毒。</t>
  </si>
  <si>
    <t>娃娃悦彩色大积木</t>
  </si>
  <si>
    <t>品牌：娃娃悦；材质：EVA；包装尺寸：20cm×15cm×50cm；厚5cm、数量52块；缓冲性强、色彩丰富、方便清洗、玩无噪音。</t>
  </si>
  <si>
    <t>娃娃悦彩虹曲板积木</t>
  </si>
  <si>
    <t>品牌：娃娃悦；材质：木质；规格：12片/套；甄选木质，圆润打磨无毛刺，无异味不刺激。</t>
  </si>
  <si>
    <t>娃娃悦动物平衡套柱</t>
  </si>
  <si>
    <t>品牌：娃娃悦；材质：木质；尺寸：17.5cm×4cm×10.5cm；精细打磨，无毛刺不扎手。甄选椴木夹板，加厚不易开裂；用途：用于锻炼平衡能力，重量感知。</t>
  </si>
  <si>
    <t>娃娃悦彩虹积木火车</t>
  </si>
  <si>
    <t>品牌：娃娃悦；材质：木；包装尺寸：44cm×8.5cm×16cm；进口榉木，不易开裂变形，无毒，无毛边。</t>
  </si>
  <si>
    <t>娃娃悦城市交通积木</t>
  </si>
  <si>
    <t>品牌：娃娃悦；材质：MDF+荷木；尺寸：22.5cm×21.5cm；细腻触感无毛刺，不伤手。</t>
  </si>
  <si>
    <t>娃娃悦挖土运输车</t>
  </si>
  <si>
    <t>品牌：娃娃悦；材质：木+塑料；尺寸：35cm×7.5cm×10.2cm；优选材质，坚韧耐玩，不易变形开裂，做工精细，细致打磨，圆润光滑无毛刺，无异味。</t>
  </si>
  <si>
    <t>娃娃悦字母运载车</t>
  </si>
  <si>
    <t>品牌：娃娃悦；材质：木+塑料；尺寸：32.5cm×7.5cm×11cm；优选材质，坚韧耐玩，不易变形开裂，做工精细，细致打磨，圆润光滑无毛刺，无异味。</t>
  </si>
  <si>
    <t>娃娃悦建构区地毯</t>
  </si>
  <si>
    <t>品牌：娃娃悦；材质：德芙绒+高弹海绵；尺寸：180cm×200cm；亲肤细腻，柔软透气，减震回弹，舒适脚感，硅胶颗粒防滑底；用途：用于建构区角使用，也可搭配建构材料进行游戏。</t>
  </si>
  <si>
    <t>娃娃悦益智屏风</t>
  </si>
  <si>
    <t>品牌：娃娃悦；材质：多层板、PVC软包皮、填充棉；整体尺寸：130cm×72cm，单扇尺寸：62cm×12cm×70cm。1.规格：①设计独特，分为三个活动面板，可以激发幼儿的兴趣，促进他们的探索欲望。②玩具采用了安全的环保材料，边缘光滑，无锐角，确保幼儿在玩耍时的安全。③这款玩具具有不同的形状、颜色和图案，有助于幼儿的色彩辨识和形状认知，提升他们的感官协调能力。④搭建洞洞板滑轨需要幼儿动手进行组装和安装，这一过程能够锻炼幼儿的手部精细动作和协调能力。2.主体采用2.0cm厚多层板。3.屏风增加UV打印工艺处理，颜色鲜明不易脱落，且使用的UV打印均为环保材料，底部设有软体垫，安全美观。4.边角安全防撞设计，各个柜角及板边均按照相关标准要求，对所有的外露面、外漏角进行弧状倒角设计，避免锐角的产生，最大程度的避免儿童磕碰伤害。5.五金件选用环保材质，安全无毒。</t>
  </si>
  <si>
    <t>娃娃悦屏风轨道</t>
  </si>
  <si>
    <t>品牌：娃娃悦；材质：松木；尺寸：4根直通轨道尺寸24×6×3cm；内镶嵌磁铁，背面开孔连接1.8cm连接固定插头；用途：用于幼儿结合家具操作使用。</t>
  </si>
  <si>
    <t>娃娃悦圆球</t>
  </si>
  <si>
    <t>品牌：娃娃悦；材质：木质；尺寸：3.5cm；甄选木质，耐玩耐用，圆润打磨无毛刺，安全环保无异味。</t>
  </si>
  <si>
    <t>娃娃悦双色抽屉盒</t>
  </si>
  <si>
    <t>品牌：娃娃悦；材质：木质；盒子尺寸：21.5cm×12cm×8.5cm；甄选木质，圆润打磨无毛刺，无异味不刺激。</t>
  </si>
  <si>
    <t>娃娃悦八合一智力盒</t>
  </si>
  <si>
    <t>品牌：娃娃悦；材质：木质；外包装尺寸：23cm×23cm×11cm；甄选木质，圆润打磨无毛刺，萌趣仿真造型，无异味不刺激。</t>
  </si>
  <si>
    <t>娃娃悦木质音乐台</t>
  </si>
  <si>
    <t>品牌：娃娃悦；材质：木；尺寸：33.5cm×25.5cm×21cm；天然羊皮鼓，优质五金配件，轻巧耐打，不氧化。</t>
  </si>
  <si>
    <t>娃娃悦趣味形状穿绳</t>
  </si>
  <si>
    <t>品牌：娃娃悦；材质：木质；尺寸：22.5cm×22.5cm；甄选木材，加厚用料，圆润倒角。</t>
  </si>
  <si>
    <t>娃娃悦色彩分类钓鱼</t>
  </si>
  <si>
    <t>品牌：娃娃悦；材质：布；尺寸：垫子70cm×29cm，钓鱼竿19cm×19cm，鱼3cm×6cm，碗6.5cm×5.7cm；采用亲肤布料，触感细腻可水洗。</t>
  </si>
  <si>
    <t>娃娃悦三线绕珠</t>
  </si>
  <si>
    <t>品牌：娃娃悦；材质：榉木；尺寸：22.5cm×22.5cm×15cm；甄选木材，加厚用料，圆润倒角。</t>
  </si>
  <si>
    <t>娃娃悦炫彩机关套柱</t>
  </si>
  <si>
    <t>品牌：娃娃悦；材质：木；尺寸：12.7cm×12.7cm×11.7cm；甄选木材，圆润倒角，不伤手。</t>
  </si>
  <si>
    <t>娃娃悦形状认知拼图</t>
  </si>
  <si>
    <t>品牌：娃娃悦；材质：木；尺寸：30cm×30cm；甄选木材，圆润倒角，不伤手。</t>
  </si>
  <si>
    <t>娃娃悦彩虹滚珠音乐树</t>
  </si>
  <si>
    <t>品牌：娃娃悦；材质：木；尺寸：22.5cm×22.5cm×71cm；甄选木材，圆润倒角，不伤手。</t>
  </si>
  <si>
    <t>娃娃悦长方踏步</t>
  </si>
  <si>
    <t>块</t>
  </si>
  <si>
    <t>品牌：娃娃悦；材质：采用EVA发泡泡沫材质，材质轻盈、具有良好的弹性和耐磨性、耐酸碱性；尺寸：412mm×206mm×206mm；用途：无框架结构，稳固、安全、耐用、适应于室内室外环境；辅助幼儿进行感统训练。</t>
  </si>
  <si>
    <t>娃娃悦起伏波浪</t>
  </si>
  <si>
    <t>品牌：娃娃悦；材质：采用EVA发泡泡沫材质，材质轻盈、具有良好的弹性和耐磨性、耐酸碱性；尺寸：1030mm×412mm×206mm；用途：无框架结构，稳固、安全、耐用、适应于室内室外环境；辅助幼儿进行感统训练。</t>
  </si>
  <si>
    <t>娃娃悦圆台</t>
  </si>
  <si>
    <t>品牌：娃娃悦；材质：采用EVA发泡泡沫材质，材质轻盈、具有良好的弹性和耐磨性、耐酸碱性；尺寸：412mm×412mm×206mm；用途：无框架结构，稳固、安全、耐用、适应于室内室外环境；辅助幼儿进行感统训练。</t>
  </si>
  <si>
    <t>娃娃悦半圆</t>
  </si>
  <si>
    <t>品牌：娃娃悦；材质：采用EVA发泡泡沫材质，材质轻盈、具有良好的弹性和耐磨性、耐酸碱性；尺寸：618mm×309mm×206mm；用途：无框架结构，稳固、安全、耐用、适应于室内室外环境；辅助幼儿进行感统训练。</t>
  </si>
  <si>
    <t>娃娃悦圆环</t>
  </si>
  <si>
    <t>品牌：娃娃悦；材质：采用EVA发泡泡沫材质，材质轻盈、具有良好的弹性和耐磨性、耐酸碱性；尺寸：618mm×618mm×206mm；用途：无框架结构，稳固、安全、耐用、适应于室内室外环境；辅助幼儿进行感统训练。</t>
  </si>
  <si>
    <t>娃娃悦拱形平衡木</t>
  </si>
  <si>
    <t>品牌：娃娃悦；材质：采用EVA发泡泡沫材质，材质轻盈、具有良好的弹性和耐磨性、耐酸碱性；尺寸：824mm×206mm×155mm；用途：无框架结构，稳固、安全、耐用、适应于室内室外环境；辅助幼儿进行感统训练。</t>
  </si>
  <si>
    <t>娃娃悦U型支架</t>
  </si>
  <si>
    <t>羽毛球拍</t>
  </si>
  <si>
    <t>支</t>
  </si>
  <si>
    <t>品牌：李宁/Lining，型号：雷霆9；框架材质：碳素纤维；线材材质：尼龙；拍杆硬度：适中；拍柄粗细：G3。需提供厂家商标授权书，质保3年，出具质检报告，需品牌厂家盖公章。</t>
  </si>
  <si>
    <t>羽毛球</t>
  </si>
  <si>
    <t>筒</t>
  </si>
  <si>
    <t>品牌：李宁/Lining；型号：G100；毛片样式：鹅拉直；产品类型：鹅毛球；包装规格：12只装。需提供厂家商标授权书，质保3年，出具质检报告，需品牌厂家盖公章。</t>
  </si>
  <si>
    <t>排球</t>
  </si>
  <si>
    <t>品牌：李宁/Lining；型号：LVQK721-1；重量：0.27kg；缝线方式：贴皮；产品规格：5号；产品类型：室内训练用球；产品材质：PU。需提供厂家商标授权书，质保3年，出具质检报告，需品牌厂家盖公章。</t>
  </si>
  <si>
    <t>品牌：李宁/Lining；型号LBQK440-1；产品类型：室内室外通用篮球；产品规格：七号篮球(标准球)；产品材质：PU。需提供厂家商标授权书，质保3年，出具质检报告，需品牌厂家盖公章。</t>
  </si>
  <si>
    <t>中国象棋</t>
  </si>
  <si>
    <t>品牌：得力/deli；型号：6749；棋子直径48mm，棋盘尺寸444mm×468mm；产品材质：木。需提供厂家商标授权书，质保3年，出具质检报告，需品牌厂家盖公章。</t>
  </si>
  <si>
    <t>围棋</t>
  </si>
  <si>
    <t>品牌：得力/deli；型号：6743；围棋：材质密胺，直径22mm；象棋：材质榉木，直径40mm；棋盘：密度板材质，双面棋盘，尺寸470mm×440mm×12mm。需提供厂家商标授权书，质保3年，出具质检报告，需品牌厂家盖公章。</t>
  </si>
  <si>
    <t>书包（绿色）</t>
  </si>
  <si>
    <t>品牌：得力/deli；型号：BB103；是否有夹层：是；是否有背部缓冲棉：是；是否可折叠：否；内里材质：杜邦纸；内部结构：夹层拉链袋；开合方式：拉链；肩带样式：双肩；颜色：绿色；尺寸：410mm×300mm×150mm。需提供厂家商标授权书，质保3年，出具质检报告，需品牌厂家盖公章。</t>
  </si>
  <si>
    <t>书包（红色）</t>
  </si>
  <si>
    <t>品牌：得力/deli；型号：BB104；是否有夹层：是；是否有背部缓冲棉：是；是否可折叠：否；内里材质：杜邦纸；内部结构：夹层拉链袋；开合方式：拉链；肩带样式：双肩；颜色：红色；尺寸：410mm×300mm×150mm。需提供厂家商标授权书，质保3年，出具质检报告，需品牌厂家盖公章。</t>
  </si>
  <si>
    <t>马克笔</t>
  </si>
  <si>
    <t>品牌：得力/deli；型号：70814-40；是否双头：是；是否可擦：是；产品类型：丙烯马克笔；笔身尺寸 (mm)：151。需提供厂家商标授权书，质保3年，出具质检报告，需品牌厂家盖公章。</t>
  </si>
  <si>
    <t>笔袋</t>
  </si>
  <si>
    <t>材质：全新帆布；尺寸：18.5cm×5cm×5.5cm；带拉链；重量：约50g。需提供厂家商标授权书，质保3年，出具质检报告，需品牌厂家盖公章。</t>
  </si>
  <si>
    <t xml:space="preserve">钢笔套装 </t>
  </si>
  <si>
    <t>品牌：得力/deli；型号：S691；吸墨方式：墨胆；笔杆材质：塑料；笔尖材质：不锈钢；笔尖嵌入方式：明尖；笔身纹理：印花；墨水类型：碳素墨水；适用场景：学生用。需提供厂家商标授权书，质保3年，出具质检报告，需品牌厂家盖公章。</t>
  </si>
  <si>
    <t>文具套尺</t>
  </si>
  <si>
    <t>品牌：晨光/M&amp;G；型号：90808；最大圆直径 20mm；尺寸：168mm×70mm×25mm；产品材质：塑料；规格：7件/盒；包装规格：单个装。需提供厂家商标授权书，质保3年，出具质检报告，需品牌厂家盖公章。</t>
  </si>
  <si>
    <t>跳绳</t>
  </si>
  <si>
    <t>品牌：得力/deli；型号：F4107；重量：180.00g；产品类型：电子计数跳绳；产品材质：PVC绳；柄部材质：塑料；跳绳长度：3m。需提供厂家商标授权书，质保3年，出具质检报告，需品牌厂家盖公章。</t>
  </si>
  <si>
    <t>露营车</t>
  </si>
  <si>
    <t>把</t>
  </si>
  <si>
    <t>主色：卡其米黄；内部净容积：280L；展开尺寸：长95cm×宽52cm×高32cm；折叠尺寸：长32cm×宽22cm×高68cm（聚拢对折，薄款收纳）； 车把高度：可伸缩拉杆，提拉最高98cm；额定承重：150KG，静态满载无变形； 整车净重：8.3kg；车架：加厚加粗防锈冷轧钢管、茶色喷塑、X型交叉聚拢折叠结构、卡扣加固、抗弯折；车兜面料：600D加厚耐磨PVC牛津布、可拆卸拆洗；车轮：4个8英寸加宽越野PU万向轮，前轮360°转向、双侧带刹车锁止；拉杆：内置弹簧伸缩拉杆、可直立固定、放倒收纳；车兜侧边内置储物小兜。需提供厂家授权质保三年承诺函并加盖原厂章。</t>
  </si>
  <si>
    <t>地毯</t>
  </si>
  <si>
    <t>件</t>
  </si>
  <si>
    <t>款式：如图，四只小熊+welcome+彩色圆点；尺寸：90cm×120cm，厚度12mm； 环保要求：环保无异味，婴幼儿接触安全；面层材质：全新环保PVC塑料拉丝，高密度镂空丝圈，可直接水枪冲洗，耐踩耐磨、日晒不开裂；印花：高温热转印卡通图案，防水不掉色；底层材质：防滑丁腈橡胶底、防滑纹路，承重耐磨，幼儿园高频使用耐用≥6年。需提供厂家授权质保三年承诺函并加盖原厂章。</t>
  </si>
  <si>
    <t>家园联系栏
（小毛驴款）</t>
  </si>
  <si>
    <t>品牌：九色鹿；款式：小毛驴，如图；尺寸：小号，整体104cm×99cm，小毛驴58cm×44cm；规格：1套为3部分拼接组装（装饰、边框、中间底板）；材质：装饰为15mm厚PVC雪弗板、UV印刷，边框为15mm厚PVC雪弗板贴膜、木纹色；中间底板为毛毡纤维板；杜绝尖锐棱角，符合幼儿园安全规范和环保要求；需提供厂家授权质保三年承诺函并加盖原厂章。</t>
  </si>
  <si>
    <t>走廊装饰</t>
  </si>
  <si>
    <t>品牌：九色鹿；款式：如图；尺寸：整体总长750cm×高120cm，内部构造尺寸如图；规格：1套为3部分拼接组装（装饰、边框、中间底板）；材质：装饰为10mmPVC雪弗板和毛毡版、UV印刷，边框为15mm厚PVC雪弗板贴膜、表面木纹色，中间底板为8MM厚毛毡纤维板；净重：约25KG；杜绝尖锐棱角，符合幼儿园安全规范和环保要求；包安装，需提供厂家授权质保三年承诺函并加盖原厂章。</t>
  </si>
  <si>
    <t>品牌：九色鹿；款式：如图；尺寸：整体总长750cm×高120cm，内部构造尺寸如图；规格：1套为3部分拼接组装（装饰、边框、中间底板）；材质：装饰为10mmPVC雪弗板和毛毡版、UV印刷，边框为15mm厚PVC雪弗板贴膜、表面木纹色，中间底板为8MM厚毛毡纤维板；净重：约26KG；杜绝尖锐棱角，符合幼儿园安全规范和环保要求；包安装，需提供厂家授权质保三年承诺函并加盖原厂章。</t>
  </si>
  <si>
    <t>班牌</t>
  </si>
  <si>
    <t>款式：如图，班牌“托二班”文字分别更换为“小四班”、“中四班”、“大四班”；尺寸：25cm×23cm；材质：双面原木色实木，无甲醛；杜绝尖锐棱角，符合幼儿园安全规范和环保要求；需提供厂家授权质保三年承诺函并加盖原厂章。</t>
  </si>
  <si>
    <t>承诺书展示板</t>
  </si>
  <si>
    <t>款式：如图；颜色：淡黄色；尺寸：外框整体80cm×58cm，实木边框宽3cm、厚1.5cm，内部毛毡板74cm×52cm、厚度5mm；工艺：边角全圆角，杜绝尖锐棱角；材质及工艺：背板：高密度无纺布毛毡，反复插拔不起毛、不塌陷，外框：松木实木条包边，原木清漆，打磨全圆弧边角，钉装加固包裹毛毡四周，防毛毡卷边破损，整板封底，平整不变形，背面预装挂孔，可壁挂悬挂；需提供厂家授权质保三年承诺函并加盖原厂章，符合幼儿园安全规范和环保要求。</t>
  </si>
  <si>
    <t>奶油米白色椅子</t>
  </si>
  <si>
    <t>尺寸：整椅高79cm，座面宽39cm，坐深39.7cm，坐高46cm，椅腿外宽43.5cm；可上下堆叠；材质：全新食品级加厚PP原生塑料；工艺： 整椅一体成型，无螺丝、无组装，人体工学弧形凹面，加粗四条圆腿，底部一体防滑凸起纹路；承重参数：单椅静态极限承重约400kg；净重：3.5kg；需提供厂家授权质保三年承诺函并加盖原厂章。</t>
  </si>
  <si>
    <t>定制机器人造型分类垃圾桶</t>
  </si>
  <si>
    <t>单桶尺寸：高82cm、宽32cm、深30cm，圆形投料口直径13cm（头部大嘴位置），四只并排总长约128cm；材质：全新HDPE聚乙烯塑料，壁厚≥3.8mm，一体注塑成型，耐摔抗冲击、防晒防水、不易褪色开裂；结构：内置配套塑料内胆，方便取出清运垃圾；单桶额定容量：30L；单桶净重3.7kg；需提供厂家授权质保三年承诺函并加盖原厂章。</t>
  </si>
  <si>
    <t>户外消防栓罩子</t>
  </si>
  <si>
    <t>外部尺寸：高度83cm，最大宽度（两侧出水口横向）47cm，需宽松适配高60cm×宽40cm的消防栓；材质：加厚HDPE环保硬质塑料，一体滚塑成型，壁厚≥4mm，抗摔抗压、户外耐晒不易开裂褪色；工艺：外壁烤漆上色（主色经典消防红），笑脸浮雕一体成型；需提供厂家授权质保三年承诺函并加盖原厂章。</t>
  </si>
  <si>
    <t>公牛充电小夜灯</t>
  </si>
  <si>
    <t>组
（2个一组）</t>
  </si>
  <si>
    <t>品牌：公牛；尺寸：25.7cm×3.9cm×3.4cm；模式：人体感应+常亮；灯身材质：ABS；光源类型：LED灯；需提供厂家商标授权书，质保3年，出具质检报告，需品牌厂家盖公章。</t>
  </si>
  <si>
    <t>折叠塑料椅子</t>
  </si>
  <si>
    <t>颜色：米黄色；尺寸：整椅高85cm，横宽47cm，前后深52cm，座面宽45cm×深42cm，折叠后厚度12cm；材质：PP镂空编织面+碳钢，米白色静电喷塑烤漆；折叠铰链加厚连接件，防滑橡胶脚垫；折叠结构：双侧五金折叠锁扣，开合顺畅，锁紧稳固不晃；承重指标：单椅静态承重200KG；需提供厂家授权质保三年承诺函并加盖原厂章。</t>
  </si>
  <si>
    <t>原木双面黑板</t>
  </si>
  <si>
    <t>尺寸：90×120cm；材质：边框实木，E0级环保木料，环保清漆，无异味，边角全部圆弧打磨、无毛刺；面板，黑/白双面，金属烤漆，黑板面支持普通粉笔、水溶粉笔、液态粉笔，白板面支持白板笔、水溶粉笔、液态粉笔；落地支架：实木三角稳固支架，一体式成型；脚轮：4个静音橡胶万向轮，2轮带刹车锁止，可任意推行、定点固定；产品符合GB 21027-2020国家标准，需提供厂家授权质保三年承诺函并加盖原厂章。</t>
  </si>
  <si>
    <t>三折叠地垫</t>
  </si>
  <si>
    <t>规格：三折式，展开尺寸：180cm×120cm×5cm；材质：外层全新加厚PU环保革，内芯填充全新EPE高回弹珍珠棉，接缝针线内置、整齐不脱落；需提供厂家授权质保三年承诺函并加盖原厂章。</t>
  </si>
  <si>
    <t>折叠会议桌</t>
  </si>
  <si>
    <t>台</t>
  </si>
  <si>
    <t>尺寸：桌面140cm×50cm，高75cm；颜色；欧橡木色；桌面板：30mm厚E1级三聚氰胺防火板，封边PVC圆弧防撞包边；挡板：18mm密度板，三聚氰胺饰面，固定式前置遮裙板；桌架：1.5mm加厚冷轧钢管，白色静电喷塑工艺，U型落地支架结构；脚轮：4个聚氨酯静音万向轮，2只带刹车锁止，推行静音、固定稳固；桌板翻转：侧边手动卡扣翻板结构，桌面可向上90°立起，翻折后整桌可堆叠收纳，桌身侧边预留拼接卡扣，可无缝拼合成大型会议桌、环岛讨论桌；桌面额定承重200KG；单桌净重：45kg。需提供厂家授权质保三年承诺函并加盖原厂章。</t>
  </si>
  <si>
    <t>美的落地扇</t>
  </si>
  <si>
    <t>品牌：美的；型号：SAF30AB；7叶仿生扇叶，黑色整机，带遥控定制语音功能，加密全包安全网框，圆形加厚底座防滑稳固电机；需提供厂家商标授权书，质保5年，出具质检报告，需品牌厂家盖公章。</t>
  </si>
  <si>
    <t>比赛服</t>
  </si>
  <si>
    <t xml:space="preserve">
品牌：Joma；款号：3305FPB143；款式：如图，V领设计、撞色拼接、隐形裤绳；面料成分：100%聚酯纤维（运动服通用透气面料）；核心功能：吸湿排汗、透气速干、弹力舒适。</t>
  </si>
  <si>
    <t>队员外套</t>
  </si>
  <si>
    <t>品牌：Joma：款号：3145FL1088；款式：如图连帽防风梭织外套；面料成分：100%聚酯纤维（梭织面料），防风防泼水（三级防泼水），透气网眼内里，弹力包边袖口/帽边，贴合不勒手，侧边拉链口袋。</t>
  </si>
  <si>
    <t>队员背包</t>
  </si>
  <si>
    <t>品牌：Joma；款号：3056PL0360；款式：运动训练双肩包（黑色款）；面料成分：100%聚酯纤维（耐磨防泼水面料）；款式：前置拉链袋+主仓双拉链开合，侧面网布水壶袋，顶部提手设计，底部独立鞋仓，加厚透气背垫+加宽可调节肩带；容量：常规20-25L（可容纳15.6英寸笔记本电脑+运动装备）。</t>
  </si>
  <si>
    <t>足球袜</t>
  </si>
  <si>
    <t>双</t>
  </si>
  <si>
    <t>品牌：Joma；款号：3305PW2169/3116PW2001；款式：过膝长筒足球袜；面料成分：优质聚酯纤维+氨纶混纺，网眼透气结构；脚面/脚踝分区加压设计，袜底加厚毛巾底/毛圈底，高弹罗纹收口，适配护腿板固定。</t>
  </si>
  <si>
    <t>教练组外套
（包括领队和队医）</t>
  </si>
  <si>
    <t>品牌：Joma；款号：7145FL1048；款式：立领梭织运动外套，立领设计、全拉链开合、左胸国旗标识、后领撞色；面料成分：86%锦纶+14%氨纶，高弹力、轻薄透气、抗皱耐磨。</t>
  </si>
  <si>
    <t>教练组手提旅行包
（包括领队和队医）</t>
  </si>
  <si>
    <t>品牌：Joma；款式：运动训练装备包/鞋包（黑色款），双提手，主仓拉链，分格收纳；尺寸：长35cm×宽14cm×21cm高，容量约10-12L；面料：100%耐磨防刮聚酯纤维（牛津布防水面料）。</t>
  </si>
  <si>
    <t>教练组长裤
（包括领队和队医）</t>
  </si>
  <si>
    <t>条</t>
  </si>
  <si>
    <t>品牌：Joma；款号：7145FL6049；款式：梭织直筒运动长裤；面料成分 86%锦纶+14%氨纶，AIR-FLEX 弹力科技，高弹力、轻薄透气、抗皱耐磨、运动适配性强。</t>
  </si>
  <si>
    <t>教练组短袖
（包括领队和队医）</t>
  </si>
  <si>
    <t xml:space="preserve">品牌：Joma；款号：7145FL0051；款式：翻领短袖运动POLO衫（国旗款）；面料：75%锦纶+25%氨纶（锦氨小格肌理面料），AIR-FLEX弹力科技、垂顺透气；翻领压胶领口、质感硅胶国旗标、经典POLO版型。 </t>
  </si>
  <si>
    <t>足球鞋</t>
  </si>
  <si>
    <t>品牌：Joma；款号：3165XP2073、3265XP2173；款式：轻量回弹运动跑鞋；鞋面：透气工程网面（VTS透气系统），中底：科技回弹（FLY REACTIVE 高弹材料，兼顾缓震与推进力），外底：耐磨橡胶（防滑纹路设计）；核心功能：透气散热、轻量回弹、缓震抗冲击。</t>
  </si>
  <si>
    <t>运动短袜</t>
  </si>
  <si>
    <t>品牌：Joma；款号：3365PP2153；款式：中筒运动袜；材质：优质聚酯纤维+氨纶混纺；功能：沟槽设计（防滑/分区加压）、透气系统（网眼结构）、加厚毛巾底，高弹袜口不滑落。</t>
  </si>
  <si>
    <t>护腿板</t>
  </si>
  <si>
    <t>副</t>
  </si>
  <si>
    <t>品牌：Joma；款号：3165PP6027；款式：插板式足球护腿板，粉黑撞色；外壳材质：高强度PP聚丙烯硬壳，内层材质：高密度EVA减震泡棉（约3-6mm）；轻量化、专业防撞防踢、插板式设计，人体工学弧形轮廓，贴合小腿曲线，可直接放入足球袜内使用，不硌腿、不移位，边缘圆滑处理。</t>
  </si>
  <si>
    <t>供应商总报价（人民币大写）</t>
  </si>
  <si>
    <t>报价单位签章（公章）：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</si>
</sst>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22"/>
      <color theme="1"/>
      <name val="华文中宋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rgb="FF11192D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 applyBorder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2" fillId="0" borderId="2" xfId="0" applyFont="1" applyBorder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176" fontId="5" fillId="0" borderId="2" xfId="49" applyNumberFormat="1" applyFont="1" applyFill="1" applyBorder="1" applyAlignment="1" applyProtection="1">
      <alignment horizontal="left" vertical="center" wrapText="1"/>
      <protection hidden="1"/>
    </xf>
    <xf numFmtId="0" fontId="5" fillId="0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 applyProtection="1">
      <alignment horizontal="left" vertical="center" indent="1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 inden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8.jpeg"/><Relationship Id="rId98" Type="http://schemas.openxmlformats.org/officeDocument/2006/relationships/image" Target="media/image97.png"/><Relationship Id="rId97" Type="http://schemas.openxmlformats.org/officeDocument/2006/relationships/image" Target="media/image96.png"/><Relationship Id="rId96" Type="http://schemas.openxmlformats.org/officeDocument/2006/relationships/image" Target="media/image95.png"/><Relationship Id="rId95" Type="http://schemas.openxmlformats.org/officeDocument/2006/relationships/image" Target="media/image94.png"/><Relationship Id="rId94" Type="http://schemas.openxmlformats.org/officeDocument/2006/relationships/image" Target="media/image93.jpeg"/><Relationship Id="rId93" Type="http://schemas.openxmlformats.org/officeDocument/2006/relationships/image" Target="media/image92.png"/><Relationship Id="rId92" Type="http://schemas.openxmlformats.org/officeDocument/2006/relationships/image" Target="media/image91.png"/><Relationship Id="rId91" Type="http://schemas.openxmlformats.org/officeDocument/2006/relationships/image" Target="media/image90.jpeg"/><Relationship Id="rId90" Type="http://schemas.openxmlformats.org/officeDocument/2006/relationships/image" Target="media/image89.png"/><Relationship Id="rId9" Type="http://schemas.openxmlformats.org/officeDocument/2006/relationships/image" Target="media/image8.jpeg"/><Relationship Id="rId89" Type="http://schemas.openxmlformats.org/officeDocument/2006/relationships/image" Target="media/image88.png"/><Relationship Id="rId88" Type="http://schemas.openxmlformats.org/officeDocument/2006/relationships/image" Target="media/image87.png"/><Relationship Id="rId87" Type="http://schemas.openxmlformats.org/officeDocument/2006/relationships/image" Target="media/image86.jpeg"/><Relationship Id="rId86" Type="http://schemas.openxmlformats.org/officeDocument/2006/relationships/image" Target="media/image85.png"/><Relationship Id="rId85" Type="http://schemas.openxmlformats.org/officeDocument/2006/relationships/image" Target="media/image84.png"/><Relationship Id="rId84" Type="http://schemas.openxmlformats.org/officeDocument/2006/relationships/image" Target="media/image83.png"/><Relationship Id="rId83" Type="http://schemas.openxmlformats.org/officeDocument/2006/relationships/image" Target="media/image82.png"/><Relationship Id="rId82" Type="http://schemas.openxmlformats.org/officeDocument/2006/relationships/image" Target="media/image81.jpeg"/><Relationship Id="rId81" Type="http://schemas.openxmlformats.org/officeDocument/2006/relationships/image" Target="media/image80.png"/><Relationship Id="rId80" Type="http://schemas.openxmlformats.org/officeDocument/2006/relationships/image" Target="media/image79.png"/><Relationship Id="rId8" Type="http://schemas.openxmlformats.org/officeDocument/2006/relationships/image" Target="media/image7.jpeg"/><Relationship Id="rId79" Type="http://schemas.openxmlformats.org/officeDocument/2006/relationships/image" Target="media/image78.png"/><Relationship Id="rId78" Type="http://schemas.openxmlformats.org/officeDocument/2006/relationships/image" Target="media/image77.png"/><Relationship Id="rId77" Type="http://schemas.openxmlformats.org/officeDocument/2006/relationships/image" Target="media/image76.jpeg"/><Relationship Id="rId76" Type="http://schemas.openxmlformats.org/officeDocument/2006/relationships/image" Target="media/image75.png"/><Relationship Id="rId75" Type="http://schemas.openxmlformats.org/officeDocument/2006/relationships/image" Target="media/image74.png"/><Relationship Id="rId74" Type="http://schemas.openxmlformats.org/officeDocument/2006/relationships/image" Target="media/image73.png"/><Relationship Id="rId73" Type="http://schemas.openxmlformats.org/officeDocument/2006/relationships/image" Target="media/image72.jpeg"/><Relationship Id="rId72" Type="http://schemas.openxmlformats.org/officeDocument/2006/relationships/image" Target="media/image71.png"/><Relationship Id="rId71" Type="http://schemas.openxmlformats.org/officeDocument/2006/relationships/image" Target="media/image70.png"/><Relationship Id="rId70" Type="http://schemas.openxmlformats.org/officeDocument/2006/relationships/image" Target="media/image69.png"/><Relationship Id="rId7" Type="http://schemas.openxmlformats.org/officeDocument/2006/relationships/image" Target="media/image6.jpeg"/><Relationship Id="rId69" Type="http://schemas.openxmlformats.org/officeDocument/2006/relationships/image" Target="media/image68.png"/><Relationship Id="rId68" Type="http://schemas.openxmlformats.org/officeDocument/2006/relationships/image" Target="media/image67.png"/><Relationship Id="rId67" Type="http://schemas.openxmlformats.org/officeDocument/2006/relationships/image" Target="media/image66.png"/><Relationship Id="rId66" Type="http://schemas.openxmlformats.org/officeDocument/2006/relationships/image" Target="media/image65.png"/><Relationship Id="rId65" Type="http://schemas.openxmlformats.org/officeDocument/2006/relationships/image" Target="media/image64.png"/><Relationship Id="rId64" Type="http://schemas.openxmlformats.org/officeDocument/2006/relationships/image" Target="media/image63.png"/><Relationship Id="rId63" Type="http://schemas.openxmlformats.org/officeDocument/2006/relationships/image" Target="media/image62.jpeg"/><Relationship Id="rId62" Type="http://schemas.openxmlformats.org/officeDocument/2006/relationships/image" Target="media/image61.png"/><Relationship Id="rId61" Type="http://schemas.openxmlformats.org/officeDocument/2006/relationships/image" Target="media/image60.png"/><Relationship Id="rId60" Type="http://schemas.openxmlformats.org/officeDocument/2006/relationships/image" Target="media/image59.png"/><Relationship Id="rId6" Type="http://schemas.openxmlformats.org/officeDocument/2006/relationships/image" Target="media/image5.jpeg"/><Relationship Id="rId59" Type="http://schemas.openxmlformats.org/officeDocument/2006/relationships/image" Target="media/image58.png"/><Relationship Id="rId58" Type="http://schemas.openxmlformats.org/officeDocument/2006/relationships/image" Target="media/image57.png"/><Relationship Id="rId57" Type="http://schemas.openxmlformats.org/officeDocument/2006/relationships/image" Target="media/image56.jpeg"/><Relationship Id="rId56" Type="http://schemas.openxmlformats.org/officeDocument/2006/relationships/image" Target="media/image55.png"/><Relationship Id="rId55" Type="http://schemas.openxmlformats.org/officeDocument/2006/relationships/image" Target="media/image54.png"/><Relationship Id="rId54" Type="http://schemas.openxmlformats.org/officeDocument/2006/relationships/image" Target="media/image53.png"/><Relationship Id="rId53" Type="http://schemas.openxmlformats.org/officeDocument/2006/relationships/image" Target="media/image52.png"/><Relationship Id="rId52" Type="http://schemas.openxmlformats.org/officeDocument/2006/relationships/image" Target="media/image51.jpeg"/><Relationship Id="rId51" Type="http://schemas.openxmlformats.org/officeDocument/2006/relationships/image" Target="media/image50.jpeg"/><Relationship Id="rId50" Type="http://schemas.openxmlformats.org/officeDocument/2006/relationships/image" Target="media/image49.jpeg"/><Relationship Id="rId5" Type="http://schemas.openxmlformats.org/officeDocument/2006/relationships/image" Target="media/image4.jpeg"/><Relationship Id="rId49" Type="http://schemas.openxmlformats.org/officeDocument/2006/relationships/image" Target="media/image48.jpeg"/><Relationship Id="rId48" Type="http://schemas.openxmlformats.org/officeDocument/2006/relationships/image" Target="media/image47.jpeg"/><Relationship Id="rId47" Type="http://schemas.openxmlformats.org/officeDocument/2006/relationships/image" Target="media/image46.png"/><Relationship Id="rId46" Type="http://schemas.openxmlformats.org/officeDocument/2006/relationships/image" Target="media/image45.png"/><Relationship Id="rId45" Type="http://schemas.openxmlformats.org/officeDocument/2006/relationships/image" Target="media/image44.png"/><Relationship Id="rId44" Type="http://schemas.openxmlformats.org/officeDocument/2006/relationships/image" Target="media/image43.png"/><Relationship Id="rId43" Type="http://schemas.openxmlformats.org/officeDocument/2006/relationships/image" Target="media/image42.png"/><Relationship Id="rId42" Type="http://schemas.openxmlformats.org/officeDocument/2006/relationships/image" Target="media/image41.png"/><Relationship Id="rId41" Type="http://schemas.openxmlformats.org/officeDocument/2006/relationships/image" Target="media/image40.png"/><Relationship Id="rId40" Type="http://schemas.openxmlformats.org/officeDocument/2006/relationships/image" Target="media/image39.png"/><Relationship Id="rId4" Type="http://schemas.openxmlformats.org/officeDocument/2006/relationships/image" Target="media/image3.png"/><Relationship Id="rId39" Type="http://schemas.openxmlformats.org/officeDocument/2006/relationships/image" Target="media/image38.png"/><Relationship Id="rId38" Type="http://schemas.openxmlformats.org/officeDocument/2006/relationships/image" Target="media/image37.png"/><Relationship Id="rId37" Type="http://schemas.openxmlformats.org/officeDocument/2006/relationships/image" Target="media/image36.png"/><Relationship Id="rId36" Type="http://schemas.openxmlformats.org/officeDocument/2006/relationships/image" Target="media/image35.png"/><Relationship Id="rId35" Type="http://schemas.openxmlformats.org/officeDocument/2006/relationships/image" Target="media/image34.png"/><Relationship Id="rId34" Type="http://schemas.openxmlformats.org/officeDocument/2006/relationships/image" Target="media/image33.png"/><Relationship Id="rId33" Type="http://schemas.openxmlformats.org/officeDocument/2006/relationships/image" Target="media/image32.png"/><Relationship Id="rId32" Type="http://schemas.openxmlformats.org/officeDocument/2006/relationships/image" Target="media/image31.png"/><Relationship Id="rId31" Type="http://schemas.openxmlformats.org/officeDocument/2006/relationships/image" Target="media/image30.jpeg"/><Relationship Id="rId30" Type="http://schemas.openxmlformats.org/officeDocument/2006/relationships/image" Target="media/image29.jpeg"/><Relationship Id="rId3" Type="http://schemas.openxmlformats.org/officeDocument/2006/relationships/image" Target="media/image2.png"/><Relationship Id="rId29" Type="http://schemas.openxmlformats.org/officeDocument/2006/relationships/image" Target="media/image28.jpeg"/><Relationship Id="rId28" Type="http://schemas.openxmlformats.org/officeDocument/2006/relationships/image" Target="media/image27.jpeg"/><Relationship Id="rId27" Type="http://schemas.openxmlformats.org/officeDocument/2006/relationships/image" Target="media/image26.jpeg"/><Relationship Id="rId26" Type="http://schemas.openxmlformats.org/officeDocument/2006/relationships/image" Target="media/image25.png"/><Relationship Id="rId25" Type="http://schemas.openxmlformats.org/officeDocument/2006/relationships/image" Target="media/image24.jpeg"/><Relationship Id="rId24" Type="http://schemas.openxmlformats.org/officeDocument/2006/relationships/image" Target="media/image23.jpeg"/><Relationship Id="rId23" Type="http://schemas.openxmlformats.org/officeDocument/2006/relationships/image" Target="media/image22.jpeg"/><Relationship Id="rId22" Type="http://schemas.openxmlformats.org/officeDocument/2006/relationships/image" Target="media/image21.png"/><Relationship Id="rId21" Type="http://schemas.openxmlformats.org/officeDocument/2006/relationships/image" Target="media/image20.jpeg"/><Relationship Id="rId20" Type="http://schemas.openxmlformats.org/officeDocument/2006/relationships/image" Target="media/image19.jpeg"/><Relationship Id="rId2" Type="http://schemas.openxmlformats.org/officeDocument/2006/relationships/image" Target="NULL" TargetMode="External"/><Relationship Id="rId19" Type="http://schemas.openxmlformats.org/officeDocument/2006/relationships/image" Target="media/image18.jpeg"/><Relationship Id="rId18" Type="http://schemas.openxmlformats.org/officeDocument/2006/relationships/image" Target="media/image17.jpeg"/><Relationship Id="rId17" Type="http://schemas.openxmlformats.org/officeDocument/2006/relationships/image" Target="media/image16.jpeg"/><Relationship Id="rId16" Type="http://schemas.openxmlformats.org/officeDocument/2006/relationships/image" Target="media/image15.jpeg"/><Relationship Id="rId15" Type="http://schemas.openxmlformats.org/officeDocument/2006/relationships/image" Target="media/image14.jpeg"/><Relationship Id="rId14" Type="http://schemas.openxmlformats.org/officeDocument/2006/relationships/image" Target="media/image13.jpe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4" Type="http://schemas.openxmlformats.org/officeDocument/2006/relationships/image" Target="media/image113.jpeg"/><Relationship Id="rId113" Type="http://schemas.openxmlformats.org/officeDocument/2006/relationships/image" Target="media/image112.jpeg"/><Relationship Id="rId112" Type="http://schemas.openxmlformats.org/officeDocument/2006/relationships/image" Target="media/image111.jpeg"/><Relationship Id="rId111" Type="http://schemas.openxmlformats.org/officeDocument/2006/relationships/image" Target="media/image110.png"/><Relationship Id="rId110" Type="http://schemas.openxmlformats.org/officeDocument/2006/relationships/image" Target="media/image109.png"/><Relationship Id="rId11" Type="http://schemas.openxmlformats.org/officeDocument/2006/relationships/image" Target="media/image10.jpeg"/><Relationship Id="rId109" Type="http://schemas.openxmlformats.org/officeDocument/2006/relationships/image" Target="media/image108.png"/><Relationship Id="rId108" Type="http://schemas.openxmlformats.org/officeDocument/2006/relationships/image" Target="media/image107.png"/><Relationship Id="rId107" Type="http://schemas.openxmlformats.org/officeDocument/2006/relationships/image" Target="media/image106.png"/><Relationship Id="rId106" Type="http://schemas.openxmlformats.org/officeDocument/2006/relationships/image" Target="media/image105.jpeg"/><Relationship Id="rId105" Type="http://schemas.openxmlformats.org/officeDocument/2006/relationships/image" Target="media/image104.png"/><Relationship Id="rId104" Type="http://schemas.openxmlformats.org/officeDocument/2006/relationships/image" Target="media/image103.png"/><Relationship Id="rId103" Type="http://schemas.openxmlformats.org/officeDocument/2006/relationships/image" Target="media/image102.png"/><Relationship Id="rId102" Type="http://schemas.openxmlformats.org/officeDocument/2006/relationships/image" Target="media/image101.jpeg"/><Relationship Id="rId101" Type="http://schemas.openxmlformats.org/officeDocument/2006/relationships/image" Target="media/image100.jpeg"/><Relationship Id="rId100" Type="http://schemas.openxmlformats.org/officeDocument/2006/relationships/image" Target="media/image99.jpeg"/><Relationship Id="rId10" Type="http://schemas.openxmlformats.org/officeDocument/2006/relationships/image" Target="media/image9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Documents/&#22919;&#20799;&#24037;&#22996;&#21150;/&#20799;&#31461;&#24037;&#20316;/&#8220;&#20845;&#19968;&#8221;&#24944;&#38382;/2026&#24180;&#20845;&#19968;&#24944;&#38382;/&#24944;&#38382;&#29992;&#21697;&#25307;&#26631;/E:/&#21512;&#2151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同"/>
      <sheetName val="template"/>
      <sheetName val="options"/>
      <sheetName val="报价表"/>
      <sheetName val="设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pane ySplit="2" topLeftCell="A3" activePane="bottomLeft" state="frozen"/>
      <selection/>
      <selection pane="bottomLeft" activeCell="E5" sqref="E5"/>
    </sheetView>
  </sheetViews>
  <sheetFormatPr defaultColWidth="9" defaultRowHeight="137" customHeight="1" outlineLevelCol="6"/>
  <cols>
    <col min="1" max="1" width="6.75" style="3" customWidth="1"/>
    <col min="2" max="2" width="20.7" style="4" customWidth="1"/>
    <col min="3" max="3" width="9" style="5"/>
    <col min="4" max="4" width="7.75" style="4" customWidth="1"/>
    <col min="5" max="5" width="27.125" style="6" customWidth="1"/>
    <col min="6" max="6" width="24.625" style="3" customWidth="1"/>
    <col min="7" max="7" width="71.6083333333333" style="7" customWidth="1"/>
    <col min="8" max="8" width="15.875" style="3" customWidth="1"/>
    <col min="9" max="16384" width="9" style="3"/>
  </cols>
  <sheetData>
    <row r="1" ht="36" customHeight="1" spans="1:7">
      <c r="A1" s="8" t="s">
        <v>0</v>
      </c>
      <c r="B1" s="9"/>
      <c r="C1" s="9"/>
      <c r="D1" s="9"/>
      <c r="E1" s="8"/>
      <c r="F1" s="8"/>
      <c r="G1" s="8"/>
    </row>
    <row r="2" s="1" customFormat="1" ht="35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0" t="s">
        <v>7</v>
      </c>
    </row>
    <row r="3" ht="121" customHeight="1" spans="1:7">
      <c r="A3" s="12">
        <v>1</v>
      </c>
      <c r="B3" s="13" t="s">
        <v>8</v>
      </c>
      <c r="C3" s="13">
        <v>75</v>
      </c>
      <c r="D3" s="13" t="s">
        <v>9</v>
      </c>
      <c r="E3" s="12"/>
      <c r="F3" s="14" t="str">
        <f>_xlfn.DISPIMG("ID_4407E5D221604B23A4C2AC727F7B6418",1)</f>
        <v>=DISPIMG("ID_4407E5D221604B23A4C2AC727F7B6418",1)</v>
      </c>
      <c r="G3" s="15" t="s">
        <v>10</v>
      </c>
    </row>
    <row r="4" ht="100" customHeight="1" spans="1:7">
      <c r="A4" s="12">
        <v>2</v>
      </c>
      <c r="B4" s="13" t="s">
        <v>11</v>
      </c>
      <c r="C4" s="13">
        <v>13</v>
      </c>
      <c r="D4" s="13" t="s">
        <v>9</v>
      </c>
      <c r="E4" s="12"/>
      <c r="F4" s="14" t="str">
        <f>_xlfn.DISPIMG("ID_870FB0B8B9E94853BA91818E6EBABB72",1)</f>
        <v>=DISPIMG("ID_870FB0B8B9E94853BA91818E6EBABB72",1)</v>
      </c>
      <c r="G4" s="15" t="s">
        <v>12</v>
      </c>
    </row>
    <row r="5" ht="100" customHeight="1" spans="1:7">
      <c r="A5" s="12">
        <v>3</v>
      </c>
      <c r="B5" s="13" t="s">
        <v>13</v>
      </c>
      <c r="C5" s="13">
        <v>99</v>
      </c>
      <c r="D5" s="13" t="s">
        <v>14</v>
      </c>
      <c r="E5" s="12"/>
      <c r="F5" s="14" t="str">
        <f>_xlfn.DISPIMG("ID_2CC1D6C26CE94A7BBCA53F2452B577B5",1)</f>
        <v>=DISPIMG("ID_2CC1D6C26CE94A7BBCA53F2452B577B5",1)</v>
      </c>
      <c r="G5" s="15" t="s">
        <v>15</v>
      </c>
    </row>
    <row r="6" ht="126" customHeight="1" spans="1:7">
      <c r="A6" s="12">
        <v>4</v>
      </c>
      <c r="B6" s="16" t="s">
        <v>16</v>
      </c>
      <c r="C6" s="13">
        <v>9</v>
      </c>
      <c r="D6" s="17" t="s">
        <v>9</v>
      </c>
      <c r="E6" s="18"/>
      <c r="F6" s="14" t="str">
        <f>_xlfn.DISPIMG("ID_83399F6F5F644544A9C23B3AC76CF21D",1)</f>
        <v>=DISPIMG("ID_83399F6F5F644544A9C23B3AC76CF21D",1)</v>
      </c>
      <c r="G6" s="15" t="s">
        <v>17</v>
      </c>
    </row>
    <row r="7" s="2" customFormat="1" ht="100" customHeight="1" spans="1:7">
      <c r="A7" s="12">
        <v>5</v>
      </c>
      <c r="B7" s="13" t="s">
        <v>18</v>
      </c>
      <c r="C7" s="13">
        <v>250</v>
      </c>
      <c r="D7" s="17" t="s">
        <v>19</v>
      </c>
      <c r="E7" s="18"/>
      <c r="F7" s="14" t="str">
        <f>_xlfn.DISPIMG("ID_8379FC5DE7E3409A94CAF9DA7DC25DC3",1)</f>
        <v>=DISPIMG("ID_8379FC5DE7E3409A94CAF9DA7DC25DC3",1)</v>
      </c>
      <c r="G7" s="15" t="s">
        <v>20</v>
      </c>
    </row>
    <row r="8" ht="92" customHeight="1" spans="1:7">
      <c r="A8" s="12">
        <v>6</v>
      </c>
      <c r="B8" s="13" t="s">
        <v>21</v>
      </c>
      <c r="C8" s="17">
        <v>250</v>
      </c>
      <c r="D8" s="19" t="s">
        <v>22</v>
      </c>
      <c r="E8" s="20"/>
      <c r="F8" s="14" t="str">
        <f>_xlfn.DISPIMG("ID_CF7D732CB8ED42C68102AAC33B25EBCB",1)</f>
        <v>=DISPIMG("ID_CF7D732CB8ED42C68102AAC33B25EBCB",1)</v>
      </c>
      <c r="G8" s="15" t="s">
        <v>23</v>
      </c>
    </row>
    <row r="9" ht="83" customHeight="1" spans="1:7">
      <c r="A9" s="12">
        <v>7</v>
      </c>
      <c r="B9" s="13" t="s">
        <v>24</v>
      </c>
      <c r="C9" s="17">
        <v>40</v>
      </c>
      <c r="D9" s="19" t="s">
        <v>14</v>
      </c>
      <c r="E9" s="20"/>
      <c r="F9" s="14" t="str">
        <f>_xlfn.DISPIMG("ID_A23EC000D6264DA3A6753FC23308EDB5",1)</f>
        <v>=DISPIMG("ID_A23EC000D6264DA3A6753FC23308EDB5",1)</v>
      </c>
      <c r="G9" s="21" t="s">
        <v>25</v>
      </c>
    </row>
    <row r="10" ht="108" customHeight="1" spans="1:7">
      <c r="A10" s="12">
        <v>8</v>
      </c>
      <c r="B10" s="13" t="s">
        <v>26</v>
      </c>
      <c r="C10" s="22">
        <v>15</v>
      </c>
      <c r="D10" s="13" t="s">
        <v>14</v>
      </c>
      <c r="E10" s="12"/>
      <c r="F10" s="14" t="str">
        <f>_xlfn.DISPIMG("ID_B4B6CE73AE9842838497CB448DF712DD",1)</f>
        <v>=DISPIMG("ID_B4B6CE73AE9842838497CB448DF712DD",1)</v>
      </c>
      <c r="G10" s="21" t="s">
        <v>27</v>
      </c>
    </row>
    <row r="11" ht="122" customHeight="1" spans="1:7">
      <c r="A11" s="12">
        <v>9</v>
      </c>
      <c r="B11" s="13" t="s">
        <v>28</v>
      </c>
      <c r="C11" s="22">
        <v>12</v>
      </c>
      <c r="D11" s="13" t="s">
        <v>9</v>
      </c>
      <c r="E11" s="12"/>
      <c r="F11" s="14" t="str">
        <f>_xlfn.DISPIMG("ID_7B26B1CCBC0740DD89C979FE0E6BCE8C",1)</f>
        <v>=DISPIMG("ID_7B26B1CCBC0740DD89C979FE0E6BCE8C",1)</v>
      </c>
      <c r="G11" s="21" t="s">
        <v>29</v>
      </c>
    </row>
    <row r="12" ht="135" customHeight="1" spans="1:7">
      <c r="A12" s="12">
        <v>10</v>
      </c>
      <c r="B12" s="13" t="s">
        <v>30</v>
      </c>
      <c r="C12" s="22">
        <v>25</v>
      </c>
      <c r="D12" s="13" t="s">
        <v>9</v>
      </c>
      <c r="E12" s="12"/>
      <c r="F12" s="14" t="str">
        <f>_xlfn.DISPIMG("ID_BB12AF13221B4DF49C4F12F3BAC8DACC",1)</f>
        <v>=DISPIMG("ID_BB12AF13221B4DF49C4F12F3BAC8DACC",1)</v>
      </c>
      <c r="G12" s="21" t="s">
        <v>31</v>
      </c>
    </row>
    <row r="13" ht="98" customHeight="1" spans="1:7">
      <c r="A13" s="12">
        <v>11</v>
      </c>
      <c r="B13" s="23" t="s">
        <v>32</v>
      </c>
      <c r="C13" s="22">
        <v>10</v>
      </c>
      <c r="D13" s="13" t="s">
        <v>9</v>
      </c>
      <c r="E13" s="12"/>
      <c r="F13" s="14" t="str">
        <f>_xlfn.DISPIMG("ID_284779A439484FEBA413EC42883B2235",1)</f>
        <v>=DISPIMG("ID_284779A439484FEBA413EC42883B2235",1)</v>
      </c>
      <c r="G13" s="21" t="s">
        <v>33</v>
      </c>
    </row>
    <row r="14" s="2" customFormat="1" ht="100" customHeight="1" spans="1:7">
      <c r="A14" s="12">
        <v>12</v>
      </c>
      <c r="B14" s="24" t="s">
        <v>34</v>
      </c>
      <c r="C14" s="22">
        <v>25</v>
      </c>
      <c r="D14" s="13" t="s">
        <v>9</v>
      </c>
      <c r="E14" s="12"/>
      <c r="F14" s="14" t="str">
        <f>_xlfn.DISPIMG("ID_AD85BCFC87AA49C3920825CA22BE1BD8",1)</f>
        <v>=DISPIMG("ID_AD85BCFC87AA49C3920825CA22BE1BD8",1)</v>
      </c>
      <c r="G14" s="21" t="s">
        <v>35</v>
      </c>
    </row>
    <row r="15" ht="93" customHeight="1" spans="1:7">
      <c r="A15" s="12">
        <v>13</v>
      </c>
      <c r="B15" s="13" t="s">
        <v>36</v>
      </c>
      <c r="C15" s="22">
        <v>65</v>
      </c>
      <c r="D15" s="13" t="s">
        <v>9</v>
      </c>
      <c r="E15" s="12"/>
      <c r="F15" s="14" t="str">
        <f>_xlfn.DISPIMG("ID_5D2EC318FFC84A598FAAB7D78F6D0E5F",1)</f>
        <v>=DISPIMG("ID_5D2EC318FFC84A598FAAB7D78F6D0E5F",1)</v>
      </c>
      <c r="G15" s="25" t="s">
        <v>37</v>
      </c>
    </row>
    <row r="16" ht="89" customHeight="1" spans="1:7">
      <c r="A16" s="12">
        <v>14</v>
      </c>
      <c r="B16" s="13" t="s">
        <v>38</v>
      </c>
      <c r="C16" s="22">
        <v>65</v>
      </c>
      <c r="D16" s="13" t="s">
        <v>9</v>
      </c>
      <c r="E16" s="12"/>
      <c r="F16" s="14" t="str">
        <f>_xlfn.DISPIMG("ID_D3058955DAB54346ADB493C1843B74E8",1)</f>
        <v>=DISPIMG("ID_D3058955DAB54346ADB493C1843B74E8",1)</v>
      </c>
      <c r="G16" s="25" t="s">
        <v>39</v>
      </c>
    </row>
    <row r="17" ht="78" customHeight="1" spans="1:7">
      <c r="A17" s="12">
        <v>15</v>
      </c>
      <c r="B17" s="23" t="s">
        <v>40</v>
      </c>
      <c r="C17" s="22">
        <v>25</v>
      </c>
      <c r="D17" s="13" t="s">
        <v>9</v>
      </c>
      <c r="E17" s="12"/>
      <c r="F17" s="14" t="str">
        <f>_xlfn.DISPIMG("ID_DB1118C2E6794D9D9DC0B1808F56793C",1)</f>
        <v>=DISPIMG("ID_DB1118C2E6794D9D9DC0B1808F56793C",1)</v>
      </c>
      <c r="G17" s="21" t="s">
        <v>41</v>
      </c>
    </row>
    <row r="18" ht="81" customHeight="1" spans="1:7">
      <c r="A18" s="12">
        <v>16</v>
      </c>
      <c r="B18" s="13" t="s">
        <v>42</v>
      </c>
      <c r="C18" s="22">
        <v>20</v>
      </c>
      <c r="D18" s="13" t="s">
        <v>9</v>
      </c>
      <c r="E18" s="12"/>
      <c r="F18" s="14" t="str">
        <f>_xlfn.DISPIMG("ID_86048469DB94439AA01F1DFE7FFAF80E",1)</f>
        <v>=DISPIMG("ID_86048469DB94439AA01F1DFE7FFAF80E",1)</v>
      </c>
      <c r="G18" s="26" t="s">
        <v>43</v>
      </c>
    </row>
    <row r="19" ht="150" customHeight="1" spans="1:7">
      <c r="A19" s="12">
        <v>17</v>
      </c>
      <c r="B19" s="27" t="s">
        <v>44</v>
      </c>
      <c r="C19" s="24">
        <v>1</v>
      </c>
      <c r="D19" s="13" t="s">
        <v>14</v>
      </c>
      <c r="E19" s="12"/>
      <c r="F19" s="12" t="str">
        <f>_xlfn.DISPIMG("ID_8307FB0E692C4AC0ADAE76095F2B0DFF",1)</f>
        <v>=DISPIMG("ID_8307FB0E692C4AC0ADAE76095F2B0DFF",1)</v>
      </c>
      <c r="G19" s="15" t="s">
        <v>45</v>
      </c>
    </row>
    <row r="20" ht="120" customHeight="1" spans="1:7">
      <c r="A20" s="12">
        <v>18</v>
      </c>
      <c r="B20" s="27" t="s">
        <v>46</v>
      </c>
      <c r="C20" s="17">
        <v>1</v>
      </c>
      <c r="D20" s="13" t="s">
        <v>14</v>
      </c>
      <c r="E20" s="12"/>
      <c r="F20" s="18" t="str">
        <f>_xlfn.DISPIMG("ID_7048E518F8014795989A00115385CF9C",1)</f>
        <v>=DISPIMG("ID_7048E518F8014795989A00115385CF9C",1)</v>
      </c>
      <c r="G20" s="15" t="s">
        <v>47</v>
      </c>
    </row>
    <row r="21" ht="117" customHeight="1" spans="1:7">
      <c r="A21" s="12">
        <v>19</v>
      </c>
      <c r="B21" s="23" t="s">
        <v>48</v>
      </c>
      <c r="C21" s="24">
        <v>1</v>
      </c>
      <c r="D21" s="13" t="s">
        <v>14</v>
      </c>
      <c r="E21" s="12"/>
      <c r="F21" s="12" t="str">
        <f>_xlfn.DISPIMG("ID_7747F92F6D2B452E87FA8369F5F5AB56",1)</f>
        <v>=DISPIMG("ID_7747F92F6D2B452E87FA8369F5F5AB56",1)</v>
      </c>
      <c r="G21" s="15" t="s">
        <v>49</v>
      </c>
    </row>
    <row r="22" ht="70" customHeight="1" spans="1:7">
      <c r="A22" s="12">
        <v>20</v>
      </c>
      <c r="B22" s="24" t="s">
        <v>50</v>
      </c>
      <c r="C22" s="24">
        <v>1</v>
      </c>
      <c r="D22" s="13" t="s">
        <v>9</v>
      </c>
      <c r="E22" s="12"/>
      <c r="F22" s="12" t="str">
        <f>_xlfn.DISPIMG("ID_388C0055C90341B98AD9DD4BB47050E8",1)</f>
        <v>=DISPIMG("ID_388C0055C90341B98AD9DD4BB47050E8",1)</v>
      </c>
      <c r="G22" s="15" t="s">
        <v>51</v>
      </c>
    </row>
    <row r="23" ht="70" customHeight="1" spans="1:7">
      <c r="A23" s="12">
        <v>21</v>
      </c>
      <c r="B23" s="24" t="s">
        <v>52</v>
      </c>
      <c r="C23" s="24">
        <v>1</v>
      </c>
      <c r="D23" s="13" t="s">
        <v>53</v>
      </c>
      <c r="E23" s="12"/>
      <c r="F23" s="12" t="str">
        <f>_xlfn.DISPIMG("ID_AACF10A00B1F40C6A9DCF51D8A7B5BFE",1)</f>
        <v>=DISPIMG("ID_AACF10A00B1F40C6A9DCF51D8A7B5BFE",1)</v>
      </c>
      <c r="G23" s="15" t="s">
        <v>54</v>
      </c>
    </row>
    <row r="24" ht="70" customHeight="1" spans="1:7">
      <c r="A24" s="12">
        <v>22</v>
      </c>
      <c r="B24" s="13" t="s">
        <v>55</v>
      </c>
      <c r="C24" s="13">
        <v>1</v>
      </c>
      <c r="D24" s="13" t="s">
        <v>53</v>
      </c>
      <c r="E24" s="12"/>
      <c r="F24" s="12" t="str">
        <f>_xlfn.DISPIMG("ID_627537BAE07847EBA2874628C4E0DF45",1)</f>
        <v>=DISPIMG("ID_627537BAE07847EBA2874628C4E0DF45",1)</v>
      </c>
      <c r="G24" s="15" t="s">
        <v>56</v>
      </c>
    </row>
    <row r="25" ht="70" customHeight="1" spans="1:7">
      <c r="A25" s="12">
        <v>23</v>
      </c>
      <c r="B25" s="13" t="s">
        <v>57</v>
      </c>
      <c r="C25" s="13">
        <v>1</v>
      </c>
      <c r="D25" s="13" t="s">
        <v>53</v>
      </c>
      <c r="E25" s="12"/>
      <c r="F25" s="12" t="str">
        <f>_xlfn.DISPIMG("ID_410C68F258074EF2BB16D7741C13948B",1)</f>
        <v>=DISPIMG("ID_410C68F258074EF2BB16D7741C13948B",1)</v>
      </c>
      <c r="G25" s="15" t="s">
        <v>58</v>
      </c>
    </row>
    <row r="26" s="2" customFormat="1" ht="70" customHeight="1" spans="1:7">
      <c r="A26" s="12">
        <v>24</v>
      </c>
      <c r="B26" s="13" t="s">
        <v>59</v>
      </c>
      <c r="C26" s="13">
        <v>3</v>
      </c>
      <c r="D26" s="13" t="s">
        <v>60</v>
      </c>
      <c r="E26" s="12"/>
      <c r="F26" s="12" t="str">
        <f>_xlfn.DISPIMG("ID_8E0107B3B06445BCA8D13B172B1ED0D3",1)</f>
        <v>=DISPIMG("ID_8E0107B3B06445BCA8D13B172B1ED0D3",1)</v>
      </c>
      <c r="G26" s="15" t="s">
        <v>61</v>
      </c>
    </row>
    <row r="27" ht="60" customHeight="1" spans="1:7">
      <c r="A27" s="12">
        <v>25</v>
      </c>
      <c r="B27" s="19" t="s">
        <v>62</v>
      </c>
      <c r="C27" s="13">
        <v>1</v>
      </c>
      <c r="D27" s="13" t="s">
        <v>60</v>
      </c>
      <c r="E27" s="12"/>
      <c r="F27" s="12" t="str">
        <f>_xlfn.DISPIMG("ID_BEE29F54E79B4036B50E40F43D39D7E0",1)</f>
        <v>=DISPIMG("ID_BEE29F54E79B4036B50E40F43D39D7E0",1)</v>
      </c>
      <c r="G27" s="15" t="s">
        <v>63</v>
      </c>
    </row>
    <row r="28" ht="54" customHeight="1" spans="1:7">
      <c r="A28" s="12">
        <v>26</v>
      </c>
      <c r="B28" s="19" t="s">
        <v>64</v>
      </c>
      <c r="C28" s="13">
        <v>1</v>
      </c>
      <c r="D28" s="13" t="s">
        <v>60</v>
      </c>
      <c r="E28" s="12"/>
      <c r="F28" s="12" t="str">
        <f>_xlfn.DISPIMG("ID_714CF58FEEC5474E9B6FD76E51DA8435",1)</f>
        <v>=DISPIMG("ID_714CF58FEEC5474E9B6FD76E51DA8435",1)</v>
      </c>
      <c r="G28" s="15" t="s">
        <v>65</v>
      </c>
    </row>
    <row r="29" ht="48" customHeight="1" spans="1:7">
      <c r="A29" s="12">
        <v>27</v>
      </c>
      <c r="B29" s="19" t="s">
        <v>66</v>
      </c>
      <c r="C29" s="13">
        <v>2</v>
      </c>
      <c r="D29" s="13" t="s">
        <v>14</v>
      </c>
      <c r="E29" s="12"/>
      <c r="F29" s="12" t="str">
        <f>_xlfn.DISPIMG("ID_A1599C3F831B47258D30B872CAFE88BD",1)</f>
        <v>=DISPIMG("ID_A1599C3F831B47258D30B872CAFE88BD",1)</v>
      </c>
      <c r="G29" s="28" t="s">
        <v>67</v>
      </c>
    </row>
    <row r="30" ht="54" customHeight="1" spans="1:7">
      <c r="A30" s="12">
        <v>28</v>
      </c>
      <c r="B30" s="13" t="s">
        <v>68</v>
      </c>
      <c r="C30" s="13">
        <v>2</v>
      </c>
      <c r="D30" s="13" t="s">
        <v>9</v>
      </c>
      <c r="E30" s="12"/>
      <c r="F30" s="29" t="str">
        <f>_xlfn.DISPIMG("ID_B97963C418D4415689512725F88E468A",1)</f>
        <v>=DISPIMG("ID_B97963C418D4415689512725F88E468A",1)</v>
      </c>
      <c r="G30" s="15" t="s">
        <v>69</v>
      </c>
    </row>
    <row r="31" ht="57" customHeight="1" spans="1:7">
      <c r="A31" s="12">
        <v>29</v>
      </c>
      <c r="B31" s="13" t="s">
        <v>70</v>
      </c>
      <c r="C31" s="16">
        <v>1</v>
      </c>
      <c r="D31" s="16" t="s">
        <v>14</v>
      </c>
      <c r="E31" s="30"/>
      <c r="F31" s="31" t="str">
        <f>_xlfn.DISPIMG("ID_F82C1BE7D7244DF798029F11A400B233",1)</f>
        <v>=DISPIMG("ID_F82C1BE7D7244DF798029F11A400B233",1)</v>
      </c>
      <c r="G31" s="15" t="s">
        <v>71</v>
      </c>
    </row>
    <row r="32" ht="59" customHeight="1" spans="1:7">
      <c r="A32" s="12">
        <v>30</v>
      </c>
      <c r="B32" s="13" t="s">
        <v>72</v>
      </c>
      <c r="C32" s="16">
        <v>1</v>
      </c>
      <c r="D32" s="16" t="s">
        <v>73</v>
      </c>
      <c r="E32" s="30"/>
      <c r="F32" s="12" t="str">
        <f>_xlfn.DISPIMG("ID_9D76E172C2BF4506B3EB83F564B422C9",1)</f>
        <v>=DISPIMG("ID_9D76E172C2BF4506B3EB83F564B422C9",1)</v>
      </c>
      <c r="G32" s="15" t="s">
        <v>74</v>
      </c>
    </row>
    <row r="33" ht="123" customHeight="1" spans="1:7">
      <c r="A33" s="12">
        <v>31</v>
      </c>
      <c r="B33" s="32" t="s">
        <v>75</v>
      </c>
      <c r="C33" s="16">
        <v>1</v>
      </c>
      <c r="D33" s="16" t="s">
        <v>14</v>
      </c>
      <c r="E33" s="30"/>
      <c r="F33" s="31" t="str">
        <f>_xlfn.DISPIMG("ID_3B5D7AAA904C42FFB8C023BF26FF49BE",1)</f>
        <v>=DISPIMG("ID_3B5D7AAA904C42FFB8C023BF26FF49BE",1)</v>
      </c>
      <c r="G33" s="15" t="s">
        <v>76</v>
      </c>
    </row>
    <row r="34" ht="140" customHeight="1" spans="1:7">
      <c r="A34" s="12">
        <v>32</v>
      </c>
      <c r="B34" s="13" t="s">
        <v>77</v>
      </c>
      <c r="C34" s="16">
        <v>1</v>
      </c>
      <c r="D34" s="16" t="s">
        <v>14</v>
      </c>
      <c r="E34" s="30"/>
      <c r="F34" s="31" t="str">
        <f>_xlfn.DISPIMG("ID_876BA42399444E16906CDD114B599F27",1)</f>
        <v>=DISPIMG("ID_876BA42399444E16906CDD114B599F27",1)</v>
      </c>
      <c r="G34" s="15" t="s">
        <v>78</v>
      </c>
    </row>
    <row r="35" ht="150" customHeight="1" spans="1:7">
      <c r="A35" s="12">
        <v>33</v>
      </c>
      <c r="B35" s="13" t="s">
        <v>79</v>
      </c>
      <c r="C35" s="16">
        <v>1</v>
      </c>
      <c r="D35" s="16" t="s">
        <v>14</v>
      </c>
      <c r="E35" s="30"/>
      <c r="F35" s="33" t="str">
        <f>_xlfn.DISPIMG("ID_489251EE63EE4EAA98F3D0C2BCC55980",1)</f>
        <v>=DISPIMG("ID_489251EE63EE4EAA98F3D0C2BCC55980",1)</v>
      </c>
      <c r="G35" s="15" t="s">
        <v>80</v>
      </c>
    </row>
    <row r="36" ht="128" customHeight="1" spans="1:7">
      <c r="A36" s="12">
        <v>34</v>
      </c>
      <c r="B36" s="13" t="s">
        <v>81</v>
      </c>
      <c r="C36" s="16">
        <v>1</v>
      </c>
      <c r="D36" s="16" t="s">
        <v>14</v>
      </c>
      <c r="E36" s="30"/>
      <c r="F36" s="31" t="str">
        <f>_xlfn.DISPIMG("ID_9F0077B3BCC54DA890B31BE62A88FDF2",1)</f>
        <v>=DISPIMG("ID_9F0077B3BCC54DA890B31BE62A88FDF2",1)</v>
      </c>
      <c r="G36" s="15" t="s">
        <v>82</v>
      </c>
    </row>
    <row r="37" ht="70" customHeight="1" spans="1:7">
      <c r="A37" s="12">
        <v>35</v>
      </c>
      <c r="B37" s="17" t="s">
        <v>83</v>
      </c>
      <c r="C37" s="17">
        <v>1</v>
      </c>
      <c r="D37" s="17" t="s">
        <v>14</v>
      </c>
      <c r="E37" s="18"/>
      <c r="F37" s="31" t="str">
        <f>_xlfn.DISPIMG("ID_A3E6079745B840EDB9863DFF2D019BFB",1)</f>
        <v>=DISPIMG("ID_A3E6079745B840EDB9863DFF2D019BFB",1)</v>
      </c>
      <c r="G37" s="15" t="s">
        <v>84</v>
      </c>
    </row>
    <row r="38" ht="70" customHeight="1" spans="1:7">
      <c r="A38" s="12">
        <v>36</v>
      </c>
      <c r="B38" s="13" t="s">
        <v>85</v>
      </c>
      <c r="C38" s="17">
        <v>1</v>
      </c>
      <c r="D38" s="17" t="s">
        <v>14</v>
      </c>
      <c r="E38" s="18"/>
      <c r="F38" s="33" t="str">
        <f>_xlfn.DISPIMG("ID_55CEAB0271F14E4F88ED7E5364B379C2",1)</f>
        <v>=DISPIMG("ID_55CEAB0271F14E4F88ED7E5364B379C2",1)</v>
      </c>
      <c r="G38" s="15" t="s">
        <v>86</v>
      </c>
    </row>
    <row r="39" ht="60" customHeight="1" spans="1:7">
      <c r="A39" s="12">
        <v>37</v>
      </c>
      <c r="B39" s="17" t="s">
        <v>87</v>
      </c>
      <c r="C39" s="17">
        <v>1</v>
      </c>
      <c r="D39" s="17" t="s">
        <v>14</v>
      </c>
      <c r="E39" s="18"/>
      <c r="F39" s="33" t="str">
        <f>_xlfn.DISPIMG("ID_2ECECA418D004CBAAFAD8C761D1C1B2C",1)</f>
        <v>=DISPIMG("ID_2ECECA418D004CBAAFAD8C761D1C1B2C",1)</v>
      </c>
      <c r="G39" s="15" t="s">
        <v>88</v>
      </c>
    </row>
    <row r="40" ht="60" customHeight="1" spans="1:7">
      <c r="A40" s="12">
        <v>38</v>
      </c>
      <c r="B40" s="17" t="s">
        <v>89</v>
      </c>
      <c r="C40" s="17">
        <v>1</v>
      </c>
      <c r="D40" s="17" t="s">
        <v>9</v>
      </c>
      <c r="E40" s="18"/>
      <c r="F40" s="18" t="str">
        <f>_xlfn.DISPIMG("ID_5DF9FF7F838241A09075ED2923CF9017",1)</f>
        <v>=DISPIMG("ID_5DF9FF7F838241A09075ED2923CF9017",1)</v>
      </c>
      <c r="G40" s="15" t="s">
        <v>90</v>
      </c>
    </row>
    <row r="41" ht="60" customHeight="1" spans="1:7">
      <c r="A41" s="12">
        <v>39</v>
      </c>
      <c r="B41" s="17" t="s">
        <v>91</v>
      </c>
      <c r="C41" s="17">
        <v>1</v>
      </c>
      <c r="D41" s="17" t="s">
        <v>9</v>
      </c>
      <c r="E41" s="18"/>
      <c r="F41" s="33" t="str">
        <f>_xlfn.DISPIMG("ID_CB1241D14D23409FBBCE76A8AC6C803E",1)</f>
        <v>=DISPIMG("ID_CB1241D14D23409FBBCE76A8AC6C803E",1)</v>
      </c>
      <c r="G41" s="15" t="s">
        <v>92</v>
      </c>
    </row>
    <row r="42" ht="60" customHeight="1" spans="1:7">
      <c r="A42" s="12">
        <v>40</v>
      </c>
      <c r="B42" s="17" t="s">
        <v>93</v>
      </c>
      <c r="C42" s="34">
        <v>1</v>
      </c>
      <c r="D42" s="17" t="s">
        <v>9</v>
      </c>
      <c r="E42" s="18"/>
      <c r="F42" s="18" t="str">
        <f>_xlfn.DISPIMG("ID_A4BDE15BFB0E4A999F6D49FBE5C8EBF2",1)</f>
        <v>=DISPIMG("ID_A4BDE15BFB0E4A999F6D49FBE5C8EBF2",1)</v>
      </c>
      <c r="G42" s="15" t="s">
        <v>94</v>
      </c>
    </row>
    <row r="43" ht="60" customHeight="1" spans="1:7">
      <c r="A43" s="12">
        <v>41</v>
      </c>
      <c r="B43" s="17" t="s">
        <v>95</v>
      </c>
      <c r="C43" s="17">
        <v>1</v>
      </c>
      <c r="D43" s="17" t="s">
        <v>96</v>
      </c>
      <c r="E43" s="18"/>
      <c r="F43" s="18" t="str">
        <f>_xlfn.DISPIMG("ID_99E356BB7B094ECF9150010993FDF8AD",1)</f>
        <v>=DISPIMG("ID_99E356BB7B094ECF9150010993FDF8AD",1)</v>
      </c>
      <c r="G43" s="15" t="s">
        <v>97</v>
      </c>
    </row>
    <row r="44" ht="60" customHeight="1" spans="1:7">
      <c r="A44" s="12">
        <v>42</v>
      </c>
      <c r="B44" s="17" t="s">
        <v>98</v>
      </c>
      <c r="C44" s="17">
        <v>1</v>
      </c>
      <c r="D44" s="17" t="s">
        <v>73</v>
      </c>
      <c r="E44" s="18"/>
      <c r="F44" s="18" t="str">
        <f>_xlfn.DISPIMG("ID_3F25364DB58949F2A71EDB9B6C136394",1)</f>
        <v>=DISPIMG("ID_3F25364DB58949F2A71EDB9B6C136394",1)</v>
      </c>
      <c r="G44" s="15" t="s">
        <v>99</v>
      </c>
    </row>
    <row r="45" ht="111" customHeight="1" spans="1:7">
      <c r="A45" s="12">
        <v>43</v>
      </c>
      <c r="B45" s="17" t="s">
        <v>100</v>
      </c>
      <c r="C45" s="17">
        <v>1</v>
      </c>
      <c r="D45" s="17" t="s">
        <v>14</v>
      </c>
      <c r="E45" s="18"/>
      <c r="F45" s="33" t="str">
        <f>_xlfn.DISPIMG("ID_AF5BA290328E40BBAC0E33E28E459F1D",1)</f>
        <v>=DISPIMG("ID_AF5BA290328E40BBAC0E33E28E459F1D",1)</v>
      </c>
      <c r="G45" s="15" t="s">
        <v>101</v>
      </c>
    </row>
    <row r="46" ht="126" customHeight="1" spans="1:7">
      <c r="A46" s="12">
        <v>44</v>
      </c>
      <c r="B46" s="17" t="s">
        <v>102</v>
      </c>
      <c r="C46" s="17">
        <v>1</v>
      </c>
      <c r="D46" s="17" t="s">
        <v>14</v>
      </c>
      <c r="E46" s="18"/>
      <c r="F46" s="18" t="str">
        <f>_xlfn.DISPIMG("ID_EB58EF162CE249D881F7C77B4DA4E872",1)</f>
        <v>=DISPIMG("ID_EB58EF162CE249D881F7C77B4DA4E872",1)</v>
      </c>
      <c r="G46" s="15" t="s">
        <v>103</v>
      </c>
    </row>
    <row r="47" ht="124" customHeight="1" spans="1:7">
      <c r="A47" s="12">
        <v>45</v>
      </c>
      <c r="B47" s="35" t="s">
        <v>46</v>
      </c>
      <c r="C47" s="17">
        <v>1</v>
      </c>
      <c r="D47" s="17" t="s">
        <v>14</v>
      </c>
      <c r="E47" s="18"/>
      <c r="F47" s="18" t="str">
        <f>_xlfn.DISPIMG("ID_DF14B75E628A4A5DB473C8771728BF91",1)</f>
        <v>=DISPIMG("ID_DF14B75E628A4A5DB473C8771728BF91",1)</v>
      </c>
      <c r="G47" s="36" t="s">
        <v>104</v>
      </c>
    </row>
    <row r="48" ht="60" customHeight="1" spans="1:7">
      <c r="A48" s="12">
        <v>46</v>
      </c>
      <c r="B48" s="13" t="s">
        <v>105</v>
      </c>
      <c r="C48" s="17">
        <v>1</v>
      </c>
      <c r="D48" s="17" t="s">
        <v>53</v>
      </c>
      <c r="E48" s="18"/>
      <c r="F48" s="18" t="str">
        <f>_xlfn.DISPIMG("ID_81ED855549EC4310872610710EEAB600",1)</f>
        <v>=DISPIMG("ID_81ED855549EC4310872610710EEAB600",1)</v>
      </c>
      <c r="G48" s="15" t="s">
        <v>106</v>
      </c>
    </row>
    <row r="49" ht="60" customHeight="1" spans="1:7">
      <c r="A49" s="12">
        <v>47</v>
      </c>
      <c r="B49" s="13" t="s">
        <v>107</v>
      </c>
      <c r="C49" s="17">
        <v>1</v>
      </c>
      <c r="D49" s="17" t="s">
        <v>53</v>
      </c>
      <c r="E49" s="18"/>
      <c r="F49" s="37" t="str">
        <f>_xlfn.DISPIMG("ID_B4309582EB804636B679A098BB1C1EDF",1)</f>
        <v>=DISPIMG("ID_B4309582EB804636B679A098BB1C1EDF",1)</v>
      </c>
      <c r="G49" s="15" t="s">
        <v>108</v>
      </c>
    </row>
    <row r="50" ht="60" customHeight="1" spans="1:7">
      <c r="A50" s="12">
        <v>48</v>
      </c>
      <c r="B50" s="13" t="s">
        <v>109</v>
      </c>
      <c r="C50" s="17">
        <v>1</v>
      </c>
      <c r="D50" s="17" t="s">
        <v>9</v>
      </c>
      <c r="E50" s="18"/>
      <c r="F50" s="18" t="str">
        <f>_xlfn.DISPIMG("ID_AD1DADE8571B4AA4A688086BE9952367",1)</f>
        <v>=DISPIMG("ID_AD1DADE8571B4AA4A688086BE9952367",1)</v>
      </c>
      <c r="G50" s="15" t="s">
        <v>110</v>
      </c>
    </row>
    <row r="51" ht="60" customHeight="1" spans="1:7">
      <c r="A51" s="12">
        <v>49</v>
      </c>
      <c r="B51" s="13" t="s">
        <v>111</v>
      </c>
      <c r="C51" s="17">
        <v>1</v>
      </c>
      <c r="D51" s="17" t="s">
        <v>60</v>
      </c>
      <c r="E51" s="18"/>
      <c r="F51" s="18" t="str">
        <f>_xlfn.DISPIMG("ID_C18DE3C0DDFA47F085C1E9E39A119827",1)</f>
        <v>=DISPIMG("ID_C18DE3C0DDFA47F085C1E9E39A119827",1)</v>
      </c>
      <c r="G51" s="15" t="s">
        <v>112</v>
      </c>
    </row>
    <row r="52" ht="60" customHeight="1" spans="1:7">
      <c r="A52" s="12">
        <v>50</v>
      </c>
      <c r="B52" s="13" t="s">
        <v>113</v>
      </c>
      <c r="C52" s="17">
        <v>1</v>
      </c>
      <c r="D52" s="17" t="s">
        <v>9</v>
      </c>
      <c r="E52" s="18"/>
      <c r="F52" s="18" t="str">
        <f>_xlfn.DISPIMG("ID_EEC1FB2038B245C9B0BA6F8B00BDA3B0",1)</f>
        <v>=DISPIMG("ID_EEC1FB2038B245C9B0BA6F8B00BDA3B0",1)</v>
      </c>
      <c r="G52" s="15" t="s">
        <v>114</v>
      </c>
    </row>
    <row r="53" ht="64" customHeight="1" spans="1:7">
      <c r="A53" s="12">
        <v>51</v>
      </c>
      <c r="B53" s="13" t="s">
        <v>115</v>
      </c>
      <c r="C53" s="17">
        <v>1</v>
      </c>
      <c r="D53" s="17" t="s">
        <v>9</v>
      </c>
      <c r="E53" s="18"/>
      <c r="F53" s="18" t="str">
        <f>_xlfn.DISPIMG("ID_C228B53732A145E5BB8B05AA0D325B35",1)</f>
        <v>=DISPIMG("ID_C228B53732A145E5BB8B05AA0D325B35",1)</v>
      </c>
      <c r="G53" s="15" t="s">
        <v>116</v>
      </c>
    </row>
    <row r="54" ht="60" customHeight="1" spans="1:7">
      <c r="A54" s="12">
        <v>52</v>
      </c>
      <c r="B54" s="13" t="s">
        <v>117</v>
      </c>
      <c r="C54" s="17">
        <v>1</v>
      </c>
      <c r="D54" s="17" t="s">
        <v>9</v>
      </c>
      <c r="E54" s="18"/>
      <c r="F54" s="18" t="str">
        <f>_xlfn.DISPIMG("ID_079894D37A71427489AEA178E430A23B",1)</f>
        <v>=DISPIMG("ID_079894D37A71427489AEA178E430A23B",1)</v>
      </c>
      <c r="G54" s="15" t="s">
        <v>118</v>
      </c>
    </row>
    <row r="55" ht="60" customHeight="1" spans="1:7">
      <c r="A55" s="12">
        <v>53</v>
      </c>
      <c r="B55" s="17" t="s">
        <v>119</v>
      </c>
      <c r="C55" s="17">
        <v>1</v>
      </c>
      <c r="D55" s="17" t="s">
        <v>9</v>
      </c>
      <c r="E55" s="18"/>
      <c r="F55" s="18" t="str">
        <f>_xlfn.DISPIMG("ID_62C61E3C17FB4CAEBB504A9C9F1DAE49",1)</f>
        <v>=DISPIMG("ID_62C61E3C17FB4CAEBB504A9C9F1DAE49",1)</v>
      </c>
      <c r="G55" s="15" t="s">
        <v>120</v>
      </c>
    </row>
    <row r="56" ht="72" customHeight="1" spans="1:7">
      <c r="A56" s="12">
        <v>54</v>
      </c>
      <c r="B56" s="27" t="s">
        <v>121</v>
      </c>
      <c r="C56" s="27">
        <v>1</v>
      </c>
      <c r="D56" s="27" t="s">
        <v>9</v>
      </c>
      <c r="E56" s="38"/>
      <c r="F56" s="33" t="str">
        <f>_xlfn.DISPIMG("ID_9A1DE4E99BCA4ACEBB2C76906E0C7E02",1)</f>
        <v>=DISPIMG("ID_9A1DE4E99BCA4ACEBB2C76906E0C7E02",1)</v>
      </c>
      <c r="G56" s="26" t="s">
        <v>122</v>
      </c>
    </row>
    <row r="57" ht="74" customHeight="1" spans="1:7">
      <c r="A57" s="12">
        <v>55</v>
      </c>
      <c r="B57" s="27" t="s">
        <v>123</v>
      </c>
      <c r="C57" s="27">
        <v>1</v>
      </c>
      <c r="D57" s="27" t="s">
        <v>9</v>
      </c>
      <c r="E57" s="38"/>
      <c r="F57" s="33" t="str">
        <f>_xlfn.DISPIMG("ID_D80E35470E234C85A88845C5A97E1F72",1)</f>
        <v>=DISPIMG("ID_D80E35470E234C85A88845C5A97E1F72",1)</v>
      </c>
      <c r="G57" s="26" t="s">
        <v>124</v>
      </c>
    </row>
    <row r="58" ht="92" customHeight="1" spans="1:7">
      <c r="A58" s="12">
        <v>56</v>
      </c>
      <c r="B58" s="27" t="s">
        <v>125</v>
      </c>
      <c r="C58" s="27">
        <v>1</v>
      </c>
      <c r="D58" s="27" t="s">
        <v>73</v>
      </c>
      <c r="E58" s="38"/>
      <c r="F58" s="33" t="str">
        <f>_xlfn.DISPIMG("ID_C6CA82B32FC74627A73B2B7A43AB7AA4",1)</f>
        <v>=DISPIMG("ID_C6CA82B32FC74627A73B2B7A43AB7AA4",1)</v>
      </c>
      <c r="G58" s="26" t="s">
        <v>126</v>
      </c>
    </row>
    <row r="59" ht="194" customHeight="1" spans="1:7">
      <c r="A59" s="12">
        <v>57</v>
      </c>
      <c r="B59" s="27" t="s">
        <v>127</v>
      </c>
      <c r="C59" s="27">
        <v>1</v>
      </c>
      <c r="D59" s="27" t="s">
        <v>14</v>
      </c>
      <c r="E59" s="38"/>
      <c r="F59" s="33" t="str">
        <f>_xlfn.DISPIMG("ID_78B867680CAD49129217A72F28FE8862",1)</f>
        <v>=DISPIMG("ID_78B867680CAD49129217A72F28FE8862",1)</v>
      </c>
      <c r="G59" s="26" t="s">
        <v>128</v>
      </c>
    </row>
    <row r="60" ht="60" customHeight="1" spans="1:7">
      <c r="A60" s="12">
        <v>58</v>
      </c>
      <c r="B60" s="27" t="s">
        <v>129</v>
      </c>
      <c r="C60" s="27">
        <v>1</v>
      </c>
      <c r="D60" s="27" t="s">
        <v>9</v>
      </c>
      <c r="E60" s="38"/>
      <c r="F60" s="33" t="str">
        <f>_xlfn.DISPIMG("ID_F4ABD0A055D948118805E969D198D8B6",1)</f>
        <v>=DISPIMG("ID_F4ABD0A055D948118805E969D198D8B6",1)</v>
      </c>
      <c r="G60" s="26" t="s">
        <v>130</v>
      </c>
    </row>
    <row r="61" ht="60" customHeight="1" spans="1:7">
      <c r="A61" s="12">
        <v>59</v>
      </c>
      <c r="B61" s="27" t="s">
        <v>131</v>
      </c>
      <c r="C61" s="27">
        <v>4</v>
      </c>
      <c r="D61" s="27" t="s">
        <v>14</v>
      </c>
      <c r="E61" s="38"/>
      <c r="F61" s="33" t="str">
        <f>_xlfn.DISPIMG("ID_CA49088C396E40B8800739BE6819170B",1)</f>
        <v>=DISPIMG("ID_CA49088C396E40B8800739BE6819170B",1)</v>
      </c>
      <c r="G61" s="26" t="s">
        <v>132</v>
      </c>
    </row>
    <row r="62" ht="60" customHeight="1" spans="1:7">
      <c r="A62" s="12">
        <v>60</v>
      </c>
      <c r="B62" s="27" t="s">
        <v>133</v>
      </c>
      <c r="C62" s="27">
        <v>1</v>
      </c>
      <c r="D62" s="27" t="s">
        <v>9</v>
      </c>
      <c r="E62" s="38"/>
      <c r="F62" s="33" t="str">
        <f>_xlfn.DISPIMG("ID_7EB64EC4FBD3453193F442FC3A43811E",1)</f>
        <v>=DISPIMG("ID_7EB64EC4FBD3453193F442FC3A43811E",1)</v>
      </c>
      <c r="G62" s="26" t="s">
        <v>134</v>
      </c>
    </row>
    <row r="63" ht="60" customHeight="1" spans="1:7">
      <c r="A63" s="12">
        <v>61</v>
      </c>
      <c r="B63" s="27" t="s">
        <v>135</v>
      </c>
      <c r="C63" s="27">
        <v>1</v>
      </c>
      <c r="D63" s="27" t="s">
        <v>9</v>
      </c>
      <c r="E63" s="38"/>
      <c r="F63" s="33" t="str">
        <f>_xlfn.DISPIMG("ID_E5586EE0D82C48BA82A96EEEEC7EE841",1)</f>
        <v>=DISPIMG("ID_E5586EE0D82C48BA82A96EEEEC7EE841",1)</v>
      </c>
      <c r="G63" s="26" t="s">
        <v>136</v>
      </c>
    </row>
    <row r="64" ht="60" customHeight="1" spans="1:7">
      <c r="A64" s="12">
        <v>62</v>
      </c>
      <c r="B64" s="27" t="s">
        <v>137</v>
      </c>
      <c r="C64" s="27">
        <v>1</v>
      </c>
      <c r="D64" s="27" t="s">
        <v>9</v>
      </c>
      <c r="E64" s="38"/>
      <c r="F64" s="33" t="str">
        <f>_xlfn.DISPIMG("ID_0F4C4A13CB754B72BDE68792B8537897",1)</f>
        <v>=DISPIMG("ID_0F4C4A13CB754B72BDE68792B8537897",1)</v>
      </c>
      <c r="G64" s="26" t="s">
        <v>138</v>
      </c>
    </row>
    <row r="65" ht="60" customHeight="1" spans="1:7">
      <c r="A65" s="12">
        <v>63</v>
      </c>
      <c r="B65" s="27" t="s">
        <v>139</v>
      </c>
      <c r="C65" s="27">
        <v>1</v>
      </c>
      <c r="D65" s="27" t="s">
        <v>9</v>
      </c>
      <c r="E65" s="38"/>
      <c r="F65" s="33" t="str">
        <f>_xlfn.DISPIMG("ID_36C5CD55A55F4CAF8F39472834AABE6B",1)</f>
        <v>=DISPIMG("ID_36C5CD55A55F4CAF8F39472834AABE6B",1)</v>
      </c>
      <c r="G65" s="26" t="s">
        <v>140</v>
      </c>
    </row>
    <row r="66" ht="60" customHeight="1" spans="1:7">
      <c r="A66" s="12">
        <v>64</v>
      </c>
      <c r="B66" s="27" t="s">
        <v>141</v>
      </c>
      <c r="C66" s="27">
        <v>1</v>
      </c>
      <c r="D66" s="27" t="s">
        <v>9</v>
      </c>
      <c r="E66" s="38"/>
      <c r="F66" s="33" t="str">
        <f>_xlfn.DISPIMG("ID_5B62DFE9932A46C7AE7C752C1DDBDB1E",1)</f>
        <v>=DISPIMG("ID_5B62DFE9932A46C7AE7C752C1DDBDB1E",1)</v>
      </c>
      <c r="G66" s="26" t="s">
        <v>142</v>
      </c>
    </row>
    <row r="67" ht="60" customHeight="1" spans="1:7">
      <c r="A67" s="12">
        <v>65</v>
      </c>
      <c r="B67" s="27" t="s">
        <v>143</v>
      </c>
      <c r="C67" s="27">
        <v>1</v>
      </c>
      <c r="D67" s="27" t="s">
        <v>9</v>
      </c>
      <c r="E67" s="38"/>
      <c r="F67" s="33" t="str">
        <f>_xlfn.DISPIMG("ID_882B33F2DD0343A5BF9936C01A41FFFE",1)</f>
        <v>=DISPIMG("ID_882B33F2DD0343A5BF9936C01A41FFFE",1)</v>
      </c>
      <c r="G67" s="26" t="s">
        <v>144</v>
      </c>
    </row>
    <row r="68" ht="60" customHeight="1" spans="1:7">
      <c r="A68" s="12">
        <v>66</v>
      </c>
      <c r="B68" s="27" t="s">
        <v>145</v>
      </c>
      <c r="C68" s="27">
        <v>1</v>
      </c>
      <c r="D68" s="27" t="s">
        <v>9</v>
      </c>
      <c r="E68" s="38"/>
      <c r="F68" s="33" t="str">
        <f>_xlfn.DISPIMG("ID_7973099C2A8B45289F46C992D5CABE9C",1)</f>
        <v>=DISPIMG("ID_7973099C2A8B45289F46C992D5CABE9C",1)</v>
      </c>
      <c r="G68" s="26" t="s">
        <v>146</v>
      </c>
    </row>
    <row r="69" ht="60" customHeight="1" spans="1:7">
      <c r="A69" s="12">
        <v>67</v>
      </c>
      <c r="B69" s="27" t="s">
        <v>147</v>
      </c>
      <c r="C69" s="27">
        <v>1</v>
      </c>
      <c r="D69" s="27" t="s">
        <v>9</v>
      </c>
      <c r="E69" s="38"/>
      <c r="F69" s="33" t="str">
        <f>_xlfn.DISPIMG("ID_83B87DB1E2AE4C758EB9DEB2D2C5E984",1)</f>
        <v>=DISPIMG("ID_83B87DB1E2AE4C758EB9DEB2D2C5E984",1)</v>
      </c>
      <c r="G69" s="26" t="s">
        <v>148</v>
      </c>
    </row>
    <row r="70" ht="60" customHeight="1" spans="1:7">
      <c r="A70" s="12">
        <v>68</v>
      </c>
      <c r="B70" s="39" t="s">
        <v>149</v>
      </c>
      <c r="C70" s="27">
        <v>1</v>
      </c>
      <c r="D70" s="27" t="s">
        <v>9</v>
      </c>
      <c r="E70" s="38"/>
      <c r="F70" s="33" t="str">
        <f>_xlfn.DISPIMG("ID_C34B10EE13674ED49A916699DF64ED94",1)</f>
        <v>=DISPIMG("ID_C34B10EE13674ED49A916699DF64ED94",1)</v>
      </c>
      <c r="G70" s="26" t="s">
        <v>150</v>
      </c>
    </row>
    <row r="71" ht="75" customHeight="1" spans="1:7">
      <c r="A71" s="12">
        <v>69</v>
      </c>
      <c r="B71" s="27" t="s">
        <v>151</v>
      </c>
      <c r="C71" s="27">
        <v>1</v>
      </c>
      <c r="D71" s="27" t="s">
        <v>152</v>
      </c>
      <c r="E71" s="38"/>
      <c r="F71" s="33" t="str">
        <f>_xlfn.DISPIMG("ID_1617E87604B9464C9C4494D399FF7586",1)</f>
        <v>=DISPIMG("ID_1617E87604B9464C9C4494D399FF7586",1)</v>
      </c>
      <c r="G71" s="26" t="s">
        <v>153</v>
      </c>
    </row>
    <row r="72" ht="82" customHeight="1" spans="1:7">
      <c r="A72" s="12">
        <v>70</v>
      </c>
      <c r="B72" s="27" t="s">
        <v>154</v>
      </c>
      <c r="C72" s="27">
        <v>2</v>
      </c>
      <c r="D72" s="27" t="s">
        <v>152</v>
      </c>
      <c r="E72" s="38"/>
      <c r="F72" s="33" t="str">
        <f>_xlfn.DISPIMG("ID_26E56EE40B51418FAAAA29F9C112C74E",1)</f>
        <v>=DISPIMG("ID_26E56EE40B51418FAAAA29F9C112C74E",1)</v>
      </c>
      <c r="G72" s="26" t="s">
        <v>155</v>
      </c>
    </row>
    <row r="73" ht="90" customHeight="1" spans="1:7">
      <c r="A73" s="12">
        <v>71</v>
      </c>
      <c r="B73" s="27" t="s">
        <v>156</v>
      </c>
      <c r="C73" s="27">
        <v>1</v>
      </c>
      <c r="D73" s="27" t="s">
        <v>152</v>
      </c>
      <c r="E73" s="38"/>
      <c r="F73" s="33" t="str">
        <f>_xlfn.DISPIMG("ID_66AD94DB2DEC4D909AE7E27817058DB5",1)</f>
        <v>=DISPIMG("ID_66AD94DB2DEC4D909AE7E27817058DB5",1)</v>
      </c>
      <c r="G73" s="26" t="s">
        <v>157</v>
      </c>
    </row>
    <row r="74" ht="80" customHeight="1" spans="1:7">
      <c r="A74" s="12">
        <v>72</v>
      </c>
      <c r="B74" s="27" t="s">
        <v>158</v>
      </c>
      <c r="C74" s="27">
        <v>2</v>
      </c>
      <c r="D74" s="27" t="s">
        <v>152</v>
      </c>
      <c r="E74" s="38"/>
      <c r="F74" s="33" t="str">
        <f>_xlfn.DISPIMG("ID_0D3206BA4C69493E8B7BAB947E7AA355",1)</f>
        <v>=DISPIMG("ID_0D3206BA4C69493E8B7BAB947E7AA355",1)</v>
      </c>
      <c r="G74" s="26" t="s">
        <v>159</v>
      </c>
    </row>
    <row r="75" ht="80" customHeight="1" spans="1:7">
      <c r="A75" s="12">
        <v>73</v>
      </c>
      <c r="B75" s="27" t="s">
        <v>160</v>
      </c>
      <c r="C75" s="27">
        <v>1</v>
      </c>
      <c r="D75" s="27" t="s">
        <v>152</v>
      </c>
      <c r="E75" s="38"/>
      <c r="F75" s="33" t="str">
        <f>_xlfn.DISPIMG("ID_B115514FA52D4D109720BF0389E87948",1)</f>
        <v>=DISPIMG("ID_B115514FA52D4D109720BF0389E87948",1)</v>
      </c>
      <c r="G75" s="26" t="s">
        <v>161</v>
      </c>
    </row>
    <row r="76" ht="80" customHeight="1" spans="1:7">
      <c r="A76" s="12">
        <v>74</v>
      </c>
      <c r="B76" s="27" t="s">
        <v>162</v>
      </c>
      <c r="C76" s="27">
        <v>2</v>
      </c>
      <c r="D76" s="27" t="s">
        <v>152</v>
      </c>
      <c r="E76" s="38"/>
      <c r="F76" s="33" t="str">
        <f>_xlfn.DISPIMG("ID_1FE470A6C3B44A9589949652F0DA4C85",1)</f>
        <v>=DISPIMG("ID_1FE470A6C3B44A9589949652F0DA4C85",1)</v>
      </c>
      <c r="G76" s="26" t="s">
        <v>163</v>
      </c>
    </row>
    <row r="77" ht="80" customHeight="1" spans="1:7">
      <c r="A77" s="12">
        <v>75</v>
      </c>
      <c r="B77" s="27" t="s">
        <v>164</v>
      </c>
      <c r="C77" s="27">
        <v>2</v>
      </c>
      <c r="D77" s="27" t="s">
        <v>152</v>
      </c>
      <c r="E77" s="38"/>
      <c r="F77" s="33" t="str">
        <f>_xlfn.DISPIMG("ID_0292575DC2B54E7FB9AAC9DB9718681E",1)</f>
        <v>=DISPIMG("ID_0292575DC2B54E7FB9AAC9DB9718681E",1)</v>
      </c>
      <c r="G77" s="26" t="s">
        <v>153</v>
      </c>
    </row>
    <row r="78" ht="80" customHeight="1" spans="1:7">
      <c r="A78" s="12">
        <v>76</v>
      </c>
      <c r="B78" s="27" t="s">
        <v>165</v>
      </c>
      <c r="C78" s="27">
        <v>20</v>
      </c>
      <c r="D78" s="27" t="s">
        <v>166</v>
      </c>
      <c r="E78" s="38"/>
      <c r="F78" s="14" t="str">
        <f>_xlfn.DISPIMG("ID_2D442DC5A3A642ACB99202AA5608DBF2",1)</f>
        <v>=DISPIMG("ID_2D442DC5A3A642ACB99202AA5608DBF2",1)</v>
      </c>
      <c r="G78" s="26" t="s">
        <v>167</v>
      </c>
    </row>
    <row r="79" ht="75" customHeight="1" spans="1:7">
      <c r="A79" s="12">
        <v>77</v>
      </c>
      <c r="B79" s="27" t="s">
        <v>168</v>
      </c>
      <c r="C79" s="27">
        <v>40</v>
      </c>
      <c r="D79" s="27" t="s">
        <v>169</v>
      </c>
      <c r="E79" s="38"/>
      <c r="F79" s="14" t="str">
        <f>_xlfn.DISPIMG("ID_D2B435F7E34341C980E4088CD94743FE",1)</f>
        <v>=DISPIMG("ID_D2B435F7E34341C980E4088CD94743FE",1)</v>
      </c>
      <c r="G79" s="26" t="s">
        <v>170</v>
      </c>
    </row>
    <row r="80" ht="75" customHeight="1" spans="1:7">
      <c r="A80" s="12">
        <v>78</v>
      </c>
      <c r="B80" s="27" t="s">
        <v>171</v>
      </c>
      <c r="C80" s="27">
        <v>20</v>
      </c>
      <c r="D80" s="27" t="s">
        <v>14</v>
      </c>
      <c r="E80" s="38"/>
      <c r="F80" s="14" t="str">
        <f>_xlfn.DISPIMG("ID_DCB146E094224C9EB028A2B59A3A0E87",1)</f>
        <v>=DISPIMG("ID_DCB146E094224C9EB028A2B59A3A0E87",1)</v>
      </c>
      <c r="G80" s="26" t="s">
        <v>172</v>
      </c>
    </row>
    <row r="81" ht="75" customHeight="1" spans="1:7">
      <c r="A81" s="12">
        <v>79</v>
      </c>
      <c r="B81" s="27" t="s">
        <v>24</v>
      </c>
      <c r="C81" s="27">
        <v>20</v>
      </c>
      <c r="D81" s="19" t="s">
        <v>14</v>
      </c>
      <c r="E81" s="20"/>
      <c r="F81" s="14" t="str">
        <f>_xlfn.DISPIMG("ID_5B49991F2A734DF4B1C363DC7292FC1B",1)</f>
        <v>=DISPIMG("ID_5B49991F2A734DF4B1C363DC7292FC1B",1)</v>
      </c>
      <c r="G81" s="21" t="s">
        <v>173</v>
      </c>
    </row>
    <row r="82" ht="75" customHeight="1" spans="1:7">
      <c r="A82" s="12">
        <v>80</v>
      </c>
      <c r="B82" s="27" t="s">
        <v>174</v>
      </c>
      <c r="C82" s="27">
        <v>20</v>
      </c>
      <c r="D82" s="27" t="s">
        <v>9</v>
      </c>
      <c r="E82" s="38"/>
      <c r="F82" s="14" t="str">
        <f>_xlfn.DISPIMG("ID_FA217C9ABC7D4FDC954C1C8D1C95D05F",1)</f>
        <v>=DISPIMG("ID_FA217C9ABC7D4FDC954C1C8D1C95D05F",1)</v>
      </c>
      <c r="G82" s="26" t="s">
        <v>175</v>
      </c>
    </row>
    <row r="83" ht="80" customHeight="1" spans="1:7">
      <c r="A83" s="12">
        <v>81</v>
      </c>
      <c r="B83" s="27" t="s">
        <v>176</v>
      </c>
      <c r="C83" s="27">
        <v>20</v>
      </c>
      <c r="D83" s="27" t="s">
        <v>9</v>
      </c>
      <c r="E83" s="38"/>
      <c r="F83" s="14" t="str">
        <f>_xlfn.DISPIMG("ID_9C029DE9021E45308B0B206CE6FB5C8A",1)</f>
        <v>=DISPIMG("ID_9C029DE9021E45308B0B206CE6FB5C8A",1)</v>
      </c>
      <c r="G83" s="26" t="s">
        <v>177</v>
      </c>
    </row>
    <row r="84" ht="111" customHeight="1" spans="1:7">
      <c r="A84" s="12">
        <v>82</v>
      </c>
      <c r="B84" s="27" t="s">
        <v>178</v>
      </c>
      <c r="C84" s="27">
        <v>10</v>
      </c>
      <c r="D84" s="27" t="s">
        <v>14</v>
      </c>
      <c r="E84" s="38"/>
      <c r="F84" s="14" t="str">
        <f>_xlfn.DISPIMG("ID_F84A7020ED1D49E19F6B12BBC8166CA9",1)</f>
        <v>=DISPIMG("ID_F84A7020ED1D49E19F6B12BBC8166CA9",1)</v>
      </c>
      <c r="G84" s="26" t="s">
        <v>179</v>
      </c>
    </row>
    <row r="85" ht="114" customHeight="1" spans="1:7">
      <c r="A85" s="12">
        <v>83</v>
      </c>
      <c r="B85" s="27" t="s">
        <v>180</v>
      </c>
      <c r="C85" s="27">
        <v>10</v>
      </c>
      <c r="D85" s="27" t="s">
        <v>14</v>
      </c>
      <c r="E85" s="38"/>
      <c r="F85" s="14" t="str">
        <f>_xlfn.DISPIMG("ID_8885AD4ED0BA43E09A61A0C97422432C",1)</f>
        <v>=DISPIMG("ID_8885AD4ED0BA43E09A61A0C97422432C",1)</v>
      </c>
      <c r="G85" s="26" t="s">
        <v>181</v>
      </c>
    </row>
    <row r="86" ht="90" customHeight="1" spans="1:7">
      <c r="A86" s="12">
        <v>84</v>
      </c>
      <c r="B86" s="27" t="s">
        <v>182</v>
      </c>
      <c r="C86" s="27">
        <v>80</v>
      </c>
      <c r="D86" s="27" t="s">
        <v>9</v>
      </c>
      <c r="E86" s="38"/>
      <c r="F86" s="14" t="str">
        <f>_xlfn.DISPIMG("ID_140B1E513CDD496BA731E87635A2100A",1)</f>
        <v>=DISPIMG("ID_140B1E513CDD496BA731E87635A2100A",1)</v>
      </c>
      <c r="G86" s="26" t="s">
        <v>183</v>
      </c>
    </row>
    <row r="87" ht="90" customHeight="1" spans="1:7">
      <c r="A87" s="12">
        <v>85</v>
      </c>
      <c r="B87" s="27" t="s">
        <v>184</v>
      </c>
      <c r="C87" s="27">
        <v>400</v>
      </c>
      <c r="D87" s="27" t="s">
        <v>14</v>
      </c>
      <c r="E87" s="38"/>
      <c r="F87" s="14" t="str">
        <f>_xlfn.DISPIMG("ID_9C3BE170FDCB425CBC3C94BBF2B72C48",1)</f>
        <v>=DISPIMG("ID_9C3BE170FDCB425CBC3C94BBF2B72C48",1)</v>
      </c>
      <c r="G87" s="26" t="s">
        <v>185</v>
      </c>
    </row>
    <row r="88" ht="90" customHeight="1" spans="1:7">
      <c r="A88" s="12">
        <v>86</v>
      </c>
      <c r="B88" s="27" t="s">
        <v>186</v>
      </c>
      <c r="C88" s="27">
        <v>400</v>
      </c>
      <c r="D88" s="27" t="s">
        <v>9</v>
      </c>
      <c r="E88" s="38"/>
      <c r="F88" s="14" t="str">
        <f>_xlfn.DISPIMG("ID_20144521617C44059A2DD224A7B3B859",1)</f>
        <v>=DISPIMG("ID_20144521617C44059A2DD224A7B3B859",1)</v>
      </c>
      <c r="G88" s="26" t="s">
        <v>187</v>
      </c>
    </row>
    <row r="89" ht="90" customHeight="1" spans="1:7">
      <c r="A89" s="12">
        <v>87</v>
      </c>
      <c r="B89" s="27" t="s">
        <v>188</v>
      </c>
      <c r="C89" s="27">
        <v>200</v>
      </c>
      <c r="D89" s="27" t="s">
        <v>53</v>
      </c>
      <c r="E89" s="38"/>
      <c r="F89" s="14" t="str">
        <f>_xlfn.DISPIMG("ID_5B413617F1584F938243F5B9AE3C33E4",1)</f>
        <v>=DISPIMG("ID_5B413617F1584F938243F5B9AE3C33E4",1)</v>
      </c>
      <c r="G89" s="26" t="s">
        <v>189</v>
      </c>
    </row>
    <row r="90" ht="90" customHeight="1" spans="1:7">
      <c r="A90" s="12">
        <v>88</v>
      </c>
      <c r="B90" s="27" t="s">
        <v>190</v>
      </c>
      <c r="C90" s="27">
        <v>180</v>
      </c>
      <c r="D90" s="27" t="s">
        <v>14</v>
      </c>
      <c r="E90" s="38"/>
      <c r="F90" s="14" t="str">
        <f>_xlfn.DISPIMG("ID_95B029446DF24EEC91963AEE8305DCF5",1)</f>
        <v>=DISPIMG("ID_95B029446DF24EEC91963AEE8305DCF5",1)</v>
      </c>
      <c r="G90" s="26" t="s">
        <v>191</v>
      </c>
    </row>
    <row r="91" ht="159" customHeight="1" spans="1:7">
      <c r="A91" s="12">
        <v>89</v>
      </c>
      <c r="B91" s="27" t="s">
        <v>192</v>
      </c>
      <c r="C91" s="27">
        <v>4</v>
      </c>
      <c r="D91" s="27" t="s">
        <v>193</v>
      </c>
      <c r="E91" s="38"/>
      <c r="F91" s="33" t="str">
        <f>_xlfn.DISPIMG("ID_6690F187C98F4959BC52B02915A344DF",1)</f>
        <v>=DISPIMG("ID_6690F187C98F4959BC52B02915A344DF",1)</v>
      </c>
      <c r="G91" s="26" t="s">
        <v>194</v>
      </c>
    </row>
    <row r="92" ht="128" customHeight="1" spans="1:7">
      <c r="A92" s="12">
        <v>90</v>
      </c>
      <c r="B92" s="27" t="s">
        <v>195</v>
      </c>
      <c r="C92" s="27">
        <v>2</v>
      </c>
      <c r="D92" s="27" t="s">
        <v>196</v>
      </c>
      <c r="E92" s="38"/>
      <c r="F92" s="18" t="str">
        <f>_xlfn.DISPIMG("ID_F4A4394BB75C47F7B70E712D81010584",1)</f>
        <v>=DISPIMG("ID_F4A4394BB75C47F7B70E712D81010584",1)</v>
      </c>
      <c r="G92" s="26" t="s">
        <v>197</v>
      </c>
    </row>
    <row r="93" ht="128" customHeight="1" spans="1:7">
      <c r="A93" s="12">
        <v>91</v>
      </c>
      <c r="B93" s="39" t="s">
        <v>198</v>
      </c>
      <c r="C93" s="27">
        <v>1</v>
      </c>
      <c r="D93" s="27" t="s">
        <v>9</v>
      </c>
      <c r="E93" s="38"/>
      <c r="F93" s="18" t="str">
        <f>_xlfn.DISPIMG("ID_8F503C9305EA48AE8BF6E55A7DBDB00F",1)</f>
        <v>=DISPIMG("ID_8F503C9305EA48AE8BF6E55A7DBDB00F",1)</v>
      </c>
      <c r="G93" s="26" t="s">
        <v>199</v>
      </c>
    </row>
    <row r="94" ht="136" customHeight="1" spans="1:7">
      <c r="A94" s="12">
        <v>92</v>
      </c>
      <c r="B94" s="27" t="s">
        <v>200</v>
      </c>
      <c r="C94" s="27">
        <v>1</v>
      </c>
      <c r="D94" s="27" t="s">
        <v>9</v>
      </c>
      <c r="E94" s="38"/>
      <c r="F94" s="18" t="str">
        <f>_xlfn.DISPIMG("ID_57A02F8F2FB54D75B4AC39581E77C370",1)</f>
        <v>=DISPIMG("ID_57A02F8F2FB54D75B4AC39581E77C370",1)</v>
      </c>
      <c r="G94" s="26" t="s">
        <v>201</v>
      </c>
    </row>
    <row r="95" ht="129" customHeight="1" spans="1:7">
      <c r="A95" s="12">
        <v>93</v>
      </c>
      <c r="B95" s="27" t="s">
        <v>200</v>
      </c>
      <c r="C95" s="27">
        <v>1</v>
      </c>
      <c r="D95" s="27" t="s">
        <v>9</v>
      </c>
      <c r="E95" s="38"/>
      <c r="F95" s="18" t="str">
        <f>_xlfn.DISPIMG("ID_3FA7525A28AA4D86955BE2070ABD9D2F",1)</f>
        <v>=DISPIMG("ID_3FA7525A28AA4D86955BE2070ABD9D2F",1)</v>
      </c>
      <c r="G95" s="26" t="s">
        <v>202</v>
      </c>
    </row>
    <row r="96" ht="115" customHeight="1" spans="1:7">
      <c r="A96" s="12">
        <v>94</v>
      </c>
      <c r="B96" s="27" t="s">
        <v>203</v>
      </c>
      <c r="C96" s="27">
        <v>3</v>
      </c>
      <c r="D96" s="27" t="s">
        <v>14</v>
      </c>
      <c r="E96" s="38"/>
      <c r="F96" s="18" t="str">
        <f>_xlfn.DISPIMG("ID_E57A1C3D32C84C57A6079D668D9702F5",1)</f>
        <v>=DISPIMG("ID_E57A1C3D32C84C57A6079D668D9702F5",1)</v>
      </c>
      <c r="G96" s="26" t="s">
        <v>204</v>
      </c>
    </row>
    <row r="97" ht="134" customHeight="1" spans="1:7">
      <c r="A97" s="12">
        <v>95</v>
      </c>
      <c r="B97" s="27" t="s">
        <v>205</v>
      </c>
      <c r="C97" s="27">
        <v>4</v>
      </c>
      <c r="D97" s="27" t="s">
        <v>9</v>
      </c>
      <c r="E97" s="38"/>
      <c r="F97" s="18" t="str">
        <f>_xlfn.DISPIMG("ID_1E875CD512A9406A858373A151001300",1)</f>
        <v>=DISPIMG("ID_1E875CD512A9406A858373A151001300",1)</v>
      </c>
      <c r="G97" s="26" t="s">
        <v>206</v>
      </c>
    </row>
    <row r="98" ht="120" customHeight="1" spans="1:7">
      <c r="A98" s="12">
        <v>96</v>
      </c>
      <c r="B98" s="27" t="s">
        <v>207</v>
      </c>
      <c r="C98" s="27">
        <v>2</v>
      </c>
      <c r="D98" s="27" t="s">
        <v>193</v>
      </c>
      <c r="E98" s="38"/>
      <c r="F98" s="33" t="str">
        <f>_xlfn.DISPIMG("ID_CF903B54C17E4EEF94A732F25FCE72C6",1)</f>
        <v>=DISPIMG("ID_CF903B54C17E4EEF94A732F25FCE72C6",1)</v>
      </c>
      <c r="G98" s="15" t="s">
        <v>208</v>
      </c>
    </row>
    <row r="99" ht="133" customHeight="1" spans="1:7">
      <c r="A99" s="12">
        <v>97</v>
      </c>
      <c r="B99" s="39" t="s">
        <v>209</v>
      </c>
      <c r="C99" s="27">
        <v>4</v>
      </c>
      <c r="D99" s="27" t="s">
        <v>14</v>
      </c>
      <c r="E99" s="38"/>
      <c r="F99" s="33" t="str">
        <f>_xlfn.DISPIMG("ID_E2279E61A4EA4164B21ECB82C7001826",1)</f>
        <v>=DISPIMG("ID_E2279E61A4EA4164B21ECB82C7001826",1)</v>
      </c>
      <c r="G99" s="26" t="s">
        <v>210</v>
      </c>
    </row>
    <row r="100" ht="131" customHeight="1" spans="1:7">
      <c r="A100" s="12">
        <v>98</v>
      </c>
      <c r="B100" s="27" t="s">
        <v>211</v>
      </c>
      <c r="C100" s="27">
        <v>6</v>
      </c>
      <c r="D100" s="27" t="s">
        <v>14</v>
      </c>
      <c r="E100" s="38"/>
      <c r="F100" s="33" t="str">
        <f>_xlfn.DISPIMG("ID_944EB465F7B845F4847000997FE0F997",1)</f>
        <v>=DISPIMG("ID_944EB465F7B845F4847000997FE0F997",1)</v>
      </c>
      <c r="G100" s="15" t="s">
        <v>212</v>
      </c>
    </row>
    <row r="101" ht="87" customHeight="1" spans="1:7">
      <c r="A101" s="12">
        <v>99</v>
      </c>
      <c r="B101" s="27" t="s">
        <v>213</v>
      </c>
      <c r="C101" s="27">
        <v>2</v>
      </c>
      <c r="D101" s="39" t="s">
        <v>214</v>
      </c>
      <c r="E101" s="40"/>
      <c r="F101" s="18" t="str">
        <f>_xlfn.DISPIMG("ID_54E93F5851BB43E4BB179B5A02410D88",1)</f>
        <v>=DISPIMG("ID_54E93F5851BB43E4BB179B5A02410D88",1)</v>
      </c>
      <c r="G101" s="26" t="s">
        <v>215</v>
      </c>
    </row>
    <row r="102" ht="130" customHeight="1" spans="1:7">
      <c r="A102" s="12">
        <v>100</v>
      </c>
      <c r="B102" s="27" t="s">
        <v>216</v>
      </c>
      <c r="C102" s="27">
        <v>32</v>
      </c>
      <c r="D102" s="27" t="s">
        <v>193</v>
      </c>
      <c r="E102" s="38"/>
      <c r="F102" s="33" t="str">
        <f>_xlfn.DISPIMG("ID_CA8A6929211F499CB4B0BB8A0D066DF8",1)</f>
        <v>=DISPIMG("ID_CA8A6929211F499CB4B0BB8A0D066DF8",1)</v>
      </c>
      <c r="G102" s="15" t="s">
        <v>217</v>
      </c>
    </row>
    <row r="103" ht="151" customHeight="1" spans="1:7">
      <c r="A103" s="12">
        <v>101</v>
      </c>
      <c r="B103" s="27" t="s">
        <v>218</v>
      </c>
      <c r="C103" s="27">
        <v>1</v>
      </c>
      <c r="D103" s="27" t="s">
        <v>196</v>
      </c>
      <c r="E103" s="38"/>
      <c r="F103" s="33" t="str">
        <f>_xlfn.DISPIMG("ID_56E6C33B2E8F42AF899FD27CCC7B187A",1)</f>
        <v>=DISPIMG("ID_56E6C33B2E8F42AF899FD27CCC7B187A",1)</v>
      </c>
      <c r="G103" s="26" t="s">
        <v>219</v>
      </c>
    </row>
    <row r="104" ht="97" customHeight="1" spans="1:7">
      <c r="A104" s="12">
        <v>102</v>
      </c>
      <c r="B104" s="27" t="s">
        <v>220</v>
      </c>
      <c r="C104" s="27">
        <v>8</v>
      </c>
      <c r="D104" s="27" t="s">
        <v>196</v>
      </c>
      <c r="E104" s="38"/>
      <c r="F104" s="33" t="str">
        <f>_xlfn.DISPIMG("ID_FF2AC72BC2D14CFD8150EDA5EB02D83F",1)</f>
        <v>=DISPIMG("ID_FF2AC72BC2D14CFD8150EDA5EB02D83F",1)</v>
      </c>
      <c r="G104" s="15" t="s">
        <v>221</v>
      </c>
    </row>
    <row r="105" ht="165" customHeight="1" spans="1:7">
      <c r="A105" s="12">
        <v>103</v>
      </c>
      <c r="B105" s="27" t="s">
        <v>222</v>
      </c>
      <c r="C105" s="27">
        <v>2</v>
      </c>
      <c r="D105" s="27" t="s">
        <v>223</v>
      </c>
      <c r="E105" s="38"/>
      <c r="F105" s="33" t="str">
        <f>_xlfn.DISPIMG("ID_E24C38A664FB4CE089BFED4E6062EBCB",1)</f>
        <v>=DISPIMG("ID_E24C38A664FB4CE089BFED4E6062EBCB",1)</v>
      </c>
      <c r="G105" s="15" t="s">
        <v>224</v>
      </c>
    </row>
    <row r="106" ht="95" customHeight="1" spans="1:7">
      <c r="A106" s="12">
        <v>104</v>
      </c>
      <c r="B106" s="27" t="s">
        <v>225</v>
      </c>
      <c r="C106" s="27">
        <v>3</v>
      </c>
      <c r="D106" s="27" t="s">
        <v>223</v>
      </c>
      <c r="E106" s="38"/>
      <c r="F106" s="33" t="str">
        <f>_xlfn.DISPIMG("ID_45A77AFB16E1468CA5C8A5EAD67865FF",1)</f>
        <v>=DISPIMG("ID_45A77AFB16E1468CA5C8A5EAD67865FF",1)</v>
      </c>
      <c r="G106" s="26" t="s">
        <v>226</v>
      </c>
    </row>
    <row r="107" ht="90" customHeight="1" spans="1:7">
      <c r="A107" s="12">
        <v>105</v>
      </c>
      <c r="B107" s="39" t="s">
        <v>227</v>
      </c>
      <c r="C107" s="27">
        <v>32</v>
      </c>
      <c r="D107" s="27" t="s">
        <v>9</v>
      </c>
      <c r="E107" s="38"/>
      <c r="F107" s="33" t="str">
        <f>_xlfn.DISPIMG("ID_C19AEA205B8F4F0B888B85A7F90BF223",1)</f>
        <v>=DISPIMG("ID_C19AEA205B8F4F0B888B85A7F90BF223",1)</v>
      </c>
      <c r="G107" s="26" t="s">
        <v>228</v>
      </c>
    </row>
    <row r="108" ht="90" customHeight="1" spans="1:7">
      <c r="A108" s="12">
        <v>106</v>
      </c>
      <c r="B108" s="39" t="s">
        <v>229</v>
      </c>
      <c r="C108" s="27">
        <v>16</v>
      </c>
      <c r="D108" s="27" t="s">
        <v>196</v>
      </c>
      <c r="E108" s="38"/>
      <c r="F108" s="33" t="str">
        <f>_xlfn.DISPIMG("ID_F2351C82FA0143A8BA5F150DA9E4FFC3",1)</f>
        <v>=DISPIMG("ID_F2351C82FA0143A8BA5F150DA9E4FFC3",1)</v>
      </c>
      <c r="G108" s="26" t="s">
        <v>230</v>
      </c>
    </row>
    <row r="109" ht="90" customHeight="1" spans="1:7">
      <c r="A109" s="12">
        <v>107</v>
      </c>
      <c r="B109" s="39" t="s">
        <v>231</v>
      </c>
      <c r="C109" s="27">
        <v>16</v>
      </c>
      <c r="D109" s="27" t="s">
        <v>14</v>
      </c>
      <c r="E109" s="38"/>
      <c r="F109" s="33" t="str">
        <f>_xlfn.DISPIMG("ID_FC689C75A6E0494DA86622E54AD4439B",1)</f>
        <v>=DISPIMG("ID_FC689C75A6E0494DA86622E54AD4439B",1)</v>
      </c>
      <c r="G109" s="26" t="s">
        <v>232</v>
      </c>
    </row>
    <row r="110" ht="90" customHeight="1" spans="1:7">
      <c r="A110" s="12">
        <v>108</v>
      </c>
      <c r="B110" s="39" t="s">
        <v>233</v>
      </c>
      <c r="C110" s="27">
        <v>32</v>
      </c>
      <c r="D110" s="27" t="s">
        <v>234</v>
      </c>
      <c r="E110" s="38"/>
      <c r="F110" s="33" t="str">
        <f>_xlfn.DISPIMG("ID_9C3A445DB3084FF091510052A31C6DC6",1)</f>
        <v>=DISPIMG("ID_9C3A445DB3084FF091510052A31C6DC6",1)</v>
      </c>
      <c r="G110" s="26" t="s">
        <v>235</v>
      </c>
    </row>
    <row r="111" ht="90" customHeight="1" spans="1:7">
      <c r="A111" s="12">
        <v>109</v>
      </c>
      <c r="B111" s="39" t="s">
        <v>236</v>
      </c>
      <c r="C111" s="27">
        <v>4</v>
      </c>
      <c r="D111" s="27" t="s">
        <v>196</v>
      </c>
      <c r="E111" s="38"/>
      <c r="F111" s="33" t="str">
        <f>_xlfn.DISPIMG("ID_4061389A240943E5B9AAD5FFD22B58B6",1)</f>
        <v>=DISPIMG("ID_4061389A240943E5B9AAD5FFD22B58B6",1)</v>
      </c>
      <c r="G111" s="26" t="s">
        <v>237</v>
      </c>
    </row>
    <row r="112" ht="90" customHeight="1" spans="1:7">
      <c r="A112" s="12">
        <v>110</v>
      </c>
      <c r="B112" s="39" t="s">
        <v>238</v>
      </c>
      <c r="C112" s="27">
        <v>4</v>
      </c>
      <c r="D112" s="27" t="s">
        <v>14</v>
      </c>
      <c r="E112" s="38"/>
      <c r="F112" s="33" t="str">
        <f>_xlfn.DISPIMG("ID_5EA0C09706344A6A8D60F6EC012529A2",1)</f>
        <v>=DISPIMG("ID_5EA0C09706344A6A8D60F6EC012529A2",1)</v>
      </c>
      <c r="G112" s="26" t="s">
        <v>239</v>
      </c>
    </row>
    <row r="113" ht="90" customHeight="1" spans="1:7">
      <c r="A113" s="12">
        <v>111</v>
      </c>
      <c r="B113" s="39" t="s">
        <v>240</v>
      </c>
      <c r="C113" s="27">
        <v>4</v>
      </c>
      <c r="D113" s="27" t="s">
        <v>241</v>
      </c>
      <c r="E113" s="38"/>
      <c r="F113" s="33" t="str">
        <f>_xlfn.DISPIMG("ID_21392185F1784EEAA269EE557A1D3659",1)</f>
        <v>=DISPIMG("ID_21392185F1784EEAA269EE557A1D3659",1)</v>
      </c>
      <c r="G113" s="26" t="s">
        <v>242</v>
      </c>
    </row>
    <row r="114" ht="90" customHeight="1" spans="1:7">
      <c r="A114" s="12">
        <v>112</v>
      </c>
      <c r="B114" s="39" t="s">
        <v>243</v>
      </c>
      <c r="C114" s="27">
        <v>4</v>
      </c>
      <c r="D114" s="27" t="s">
        <v>196</v>
      </c>
      <c r="E114" s="38"/>
      <c r="F114" s="33" t="str">
        <f>_xlfn.DISPIMG("ID_857A0DC9A5A14AEB9359C2F5E77DD1FA",1)</f>
        <v>=DISPIMG("ID_857A0DC9A5A14AEB9359C2F5E77DD1FA",1)</v>
      </c>
      <c r="G114" s="26" t="s">
        <v>244</v>
      </c>
    </row>
    <row r="115" ht="90" customHeight="1" spans="1:7">
      <c r="A115" s="12">
        <v>113</v>
      </c>
      <c r="B115" s="39" t="s">
        <v>245</v>
      </c>
      <c r="C115" s="27">
        <v>16</v>
      </c>
      <c r="D115" s="27" t="s">
        <v>234</v>
      </c>
      <c r="E115" s="38"/>
      <c r="F115" s="33" t="str">
        <f>_xlfn.DISPIMG("ID_69D230F438C4454E98A7311ABF922ECB",1)</f>
        <v>=DISPIMG("ID_69D230F438C4454E98A7311ABF922ECB",1)</v>
      </c>
      <c r="G115" s="26" t="s">
        <v>246</v>
      </c>
    </row>
    <row r="116" ht="90" customHeight="1" spans="1:7">
      <c r="A116" s="12">
        <v>114</v>
      </c>
      <c r="B116" s="39" t="s">
        <v>247</v>
      </c>
      <c r="C116" s="27">
        <v>32</v>
      </c>
      <c r="D116" s="27" t="s">
        <v>234</v>
      </c>
      <c r="E116" s="38"/>
      <c r="F116" s="33" t="str">
        <f>_xlfn.DISPIMG("ID_398530524D554373902009E5A6AFC229",1)</f>
        <v>=DISPIMG("ID_398530524D554373902009E5A6AFC229",1)</v>
      </c>
      <c r="G116" s="26" t="s">
        <v>248</v>
      </c>
    </row>
    <row r="117" ht="90" customHeight="1" spans="1:7">
      <c r="A117" s="12">
        <v>115</v>
      </c>
      <c r="B117" s="39" t="s">
        <v>249</v>
      </c>
      <c r="C117" s="27">
        <v>16</v>
      </c>
      <c r="D117" s="27" t="s">
        <v>250</v>
      </c>
      <c r="E117" s="38"/>
      <c r="F117" s="33" t="str">
        <f>_xlfn.DISPIMG("ID_74B67BA2D88848DABA74EEF4D01FE9CC",1)</f>
        <v>=DISPIMG("ID_74B67BA2D88848DABA74EEF4D01FE9CC",1)</v>
      </c>
      <c r="G117" s="26" t="s">
        <v>251</v>
      </c>
    </row>
    <row r="118" ht="130" customHeight="1" spans="1:7">
      <c r="A118" s="41" t="s">
        <v>252</v>
      </c>
      <c r="B118" s="42"/>
      <c r="C118" s="42"/>
      <c r="D118" s="43"/>
      <c r="E118" s="44"/>
      <c r="F118" s="44"/>
      <c r="G118" s="45" t="s">
        <v>253</v>
      </c>
    </row>
  </sheetData>
  <mergeCells count="3">
    <mergeCell ref="A1:G1"/>
    <mergeCell ref="A118:C118"/>
    <mergeCell ref="D118:F118"/>
  </mergeCells>
  <pageMargins left="0.590277777777778" right="0.511805555555556" top="0.629861111111111" bottom="0.43263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lihui</cp:lastModifiedBy>
  <dcterms:created xsi:type="dcterms:W3CDTF">2023-05-17T11:15:00Z</dcterms:created>
  <dcterms:modified xsi:type="dcterms:W3CDTF">2026-06-10T17:41:36Z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E4B5F4F8BFD5F3C46EEF1F6AC17FFBBD_43</vt:lpwstr>
  </property>
  <property fmtid="{D5CDD505-2E9C-101B-9397-08002B2CF9AE}" pid="4" name="CalculationRule">
    <vt:i4>0</vt:i4>
  </property>
</Properties>
</file>